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60" windowWidth="19440" windowHeight="15420" activeTab="2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Разд.1.1!$A$1:$Y$83</definedName>
    <definedName name="_xlnm.Print_Area" localSheetId="3">Разд.1.2!$A$1:$S$84</definedName>
    <definedName name="_xlnm.Print_Area" localSheetId="4">Разд.1.3!$A$1:$S$84</definedName>
  </definedNames>
  <calcPr calcId="124519" iterate="1"/>
</workbook>
</file>

<file path=xl/calcChain.xml><?xml version="1.0" encoding="utf-8"?>
<calcChain xmlns="http://schemas.openxmlformats.org/spreadsheetml/2006/main">
  <c r="F5" i="2"/>
  <c r="P7"/>
  <c r="P70"/>
  <c r="P8"/>
  <c r="P10"/>
  <c r="P29"/>
  <c r="P42"/>
  <c r="P49"/>
  <c r="P53"/>
  <c r="P60"/>
  <c r="P66"/>
  <c r="P62" s="1"/>
  <c r="O70"/>
  <c r="O71"/>
  <c r="J66"/>
  <c r="K66"/>
  <c r="L66"/>
  <c r="M66"/>
  <c r="N66"/>
  <c r="Q66"/>
  <c r="M69"/>
  <c r="J30"/>
  <c r="J32"/>
  <c r="P28" l="1"/>
  <c r="P18" s="1"/>
  <c r="P17" s="1"/>
  <c r="F66" l="1"/>
  <c r="F32"/>
  <c r="S66"/>
  <c r="S70"/>
  <c r="F52"/>
  <c r="F51"/>
  <c r="F70"/>
  <c r="F71"/>
  <c r="F68"/>
  <c r="F50"/>
  <c r="F73"/>
  <c r="F30"/>
  <c r="O60" l="1"/>
  <c r="O53"/>
  <c r="O49"/>
  <c r="O42"/>
  <c r="O29"/>
  <c r="O10"/>
  <c r="O8"/>
  <c r="O66" l="1"/>
  <c r="O62" s="1"/>
  <c r="O28" s="1"/>
  <c r="O18" s="1"/>
  <c r="O17" s="1"/>
  <c r="O7" s="1"/>
  <c r="L62"/>
  <c r="L60"/>
  <c r="L53"/>
  <c r="L49"/>
  <c r="L42"/>
  <c r="L29"/>
  <c r="L25"/>
  <c r="L10"/>
  <c r="L8"/>
  <c r="Q70"/>
  <c r="I70"/>
  <c r="L28" l="1"/>
  <c r="L18" s="1"/>
  <c r="L17" s="1"/>
  <c r="L7" s="1"/>
  <c r="H70"/>
  <c r="G70"/>
  <c r="I66" l="1"/>
  <c r="H25" i="3" l="1"/>
  <c r="I25"/>
  <c r="E22" i="2" l="1"/>
  <c r="N62"/>
  <c r="E71"/>
  <c r="K62"/>
  <c r="K82"/>
  <c r="M82"/>
  <c r="N82"/>
  <c r="K78"/>
  <c r="M78"/>
  <c r="N78"/>
  <c r="K74"/>
  <c r="M74"/>
  <c r="N74"/>
  <c r="M62"/>
  <c r="K60"/>
  <c r="M60"/>
  <c r="N60"/>
  <c r="K53"/>
  <c r="M53"/>
  <c r="N53"/>
  <c r="K49"/>
  <c r="M49"/>
  <c r="N49"/>
  <c r="K42"/>
  <c r="M42"/>
  <c r="N42"/>
  <c r="Q42"/>
  <c r="K29"/>
  <c r="M29"/>
  <c r="N29"/>
  <c r="K25"/>
  <c r="M25"/>
  <c r="N25"/>
  <c r="K10"/>
  <c r="M10"/>
  <c r="N10"/>
  <c r="K8"/>
  <c r="M8"/>
  <c r="N8"/>
  <c r="N28" l="1"/>
  <c r="N18" s="1"/>
  <c r="N17" s="1"/>
  <c r="N7" s="1"/>
  <c r="M28"/>
  <c r="M18" s="1"/>
  <c r="M17" s="1"/>
  <c r="M7" s="1"/>
  <c r="K28"/>
  <c r="K18" s="1"/>
  <c r="K17" s="1"/>
  <c r="K7" s="1"/>
  <c r="F62" l="1"/>
  <c r="G17" i="3" s="1"/>
  <c r="G15" s="1"/>
  <c r="F29" i="2"/>
  <c r="E16" i="15" l="1"/>
  <c r="I25" i="7"/>
  <c r="H6"/>
  <c r="H12"/>
  <c r="H19"/>
  <c r="H23"/>
  <c r="H24"/>
  <c r="H25"/>
  <c r="H26"/>
  <c r="H29"/>
  <c r="H33"/>
  <c r="H38"/>
  <c r="H42"/>
  <c r="H45"/>
  <c r="H46"/>
  <c r="H49"/>
  <c r="H53"/>
  <c r="H58"/>
  <c r="H61"/>
  <c r="H62"/>
  <c r="H66"/>
  <c r="H68"/>
  <c r="H69"/>
  <c r="H70"/>
  <c r="H73"/>
  <c r="H74"/>
  <c r="H77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E76"/>
  <c r="E75" s="1"/>
  <c r="H75" i="7" s="1"/>
  <c r="S75" i="16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E73"/>
  <c r="E72"/>
  <c r="H72" i="7" s="1"/>
  <c r="E71" i="16"/>
  <c r="H71" i="7" s="1"/>
  <c r="E70" i="16"/>
  <c r="E69"/>
  <c r="P67"/>
  <c r="O67"/>
  <c r="N67"/>
  <c r="N63" s="1"/>
  <c r="M67"/>
  <c r="K67"/>
  <c r="J67"/>
  <c r="J63" s="1"/>
  <c r="I67"/>
  <c r="I63" s="1"/>
  <c r="H67"/>
  <c r="G67"/>
  <c r="G63" s="1"/>
  <c r="F67"/>
  <c r="F63" s="1"/>
  <c r="E66"/>
  <c r="E65"/>
  <c r="H65" i="7" s="1"/>
  <c r="E64" i="16"/>
  <c r="H64" i="7" s="1"/>
  <c r="P63" i="16"/>
  <c r="O63"/>
  <c r="M63"/>
  <c r="L63"/>
  <c r="K63"/>
  <c r="H63"/>
  <c r="E62"/>
  <c r="E61" s="1"/>
  <c r="S61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E57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E52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E48"/>
  <c r="H48" i="7" s="1"/>
  <c r="E47" i="16"/>
  <c r="H47" i="7" s="1"/>
  <c r="E46" i="16"/>
  <c r="E45"/>
  <c r="E44"/>
  <c r="S43"/>
  <c r="R43"/>
  <c r="Q43"/>
  <c r="P43"/>
  <c r="O43"/>
  <c r="N43"/>
  <c r="M43"/>
  <c r="L43"/>
  <c r="K43"/>
  <c r="K29" s="1"/>
  <c r="J43"/>
  <c r="I43"/>
  <c r="H43"/>
  <c r="G43"/>
  <c r="F43"/>
  <c r="E42"/>
  <c r="E41"/>
  <c r="S40"/>
  <c r="S30" s="1"/>
  <c r="S29" s="1"/>
  <c r="R40"/>
  <c r="Q40"/>
  <c r="E39"/>
  <c r="H40" i="7" s="1"/>
  <c r="E38" i="16"/>
  <c r="H39" i="7" s="1"/>
  <c r="E37" i="16"/>
  <c r="E36"/>
  <c r="H37" i="7" s="1"/>
  <c r="E35" i="16"/>
  <c r="H36" i="7" s="1"/>
  <c r="S34" i="16"/>
  <c r="R34"/>
  <c r="Q34"/>
  <c r="Q30" s="1"/>
  <c r="Q29" s="1"/>
  <c r="E33"/>
  <c r="H34" i="7" s="1"/>
  <c r="E32" i="16"/>
  <c r="E31"/>
  <c r="P30"/>
  <c r="P29" s="1"/>
  <c r="P20" s="1"/>
  <c r="O30"/>
  <c r="N30"/>
  <c r="M30"/>
  <c r="M29" s="1"/>
  <c r="M13" s="1"/>
  <c r="L30"/>
  <c r="L29" s="1"/>
  <c r="K30"/>
  <c r="J30"/>
  <c r="I30"/>
  <c r="I29" s="1"/>
  <c r="I18" s="1"/>
  <c r="H30"/>
  <c r="H29" s="1"/>
  <c r="G30"/>
  <c r="G29" s="1"/>
  <c r="G11" s="1"/>
  <c r="G10" s="1"/>
  <c r="G7" s="1"/>
  <c r="F30"/>
  <c r="O29"/>
  <c r="O9" s="1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S21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K7" s="1"/>
  <c r="I14"/>
  <c r="H14"/>
  <c r="G14"/>
  <c r="F14"/>
  <c r="S10"/>
  <c r="S7" s="1"/>
  <c r="S6" s="1"/>
  <c r="R10"/>
  <c r="Q10"/>
  <c r="P10"/>
  <c r="O10"/>
  <c r="L10"/>
  <c r="K10"/>
  <c r="J10"/>
  <c r="I10"/>
  <c r="H10"/>
  <c r="S8"/>
  <c r="R8"/>
  <c r="Q8"/>
  <c r="Q7" s="1"/>
  <c r="Q6" s="1"/>
  <c r="P8"/>
  <c r="N8"/>
  <c r="M8"/>
  <c r="L8"/>
  <c r="L7" s="1"/>
  <c r="K8"/>
  <c r="J8"/>
  <c r="I8"/>
  <c r="H8"/>
  <c r="G8"/>
  <c r="F8"/>
  <c r="R7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5"/>
  <c r="G75" i="7" s="1"/>
  <c r="E74" i="15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/>
  <c r="O63" s="1"/>
  <c r="N67"/>
  <c r="M67"/>
  <c r="M63" s="1"/>
  <c r="M29" s="1"/>
  <c r="M13" s="1"/>
  <c r="M10" s="1"/>
  <c r="K67"/>
  <c r="K63" s="1"/>
  <c r="J67"/>
  <c r="J63" s="1"/>
  <c r="I67"/>
  <c r="H67"/>
  <c r="H63" s="1"/>
  <c r="H29" s="1"/>
  <c r="E22" s="1"/>
  <c r="G21" i="7" s="1"/>
  <c r="G67" i="15"/>
  <c r="G63" s="1"/>
  <c r="F67"/>
  <c r="F63" s="1"/>
  <c r="E66"/>
  <c r="G66" i="7" s="1"/>
  <c r="E65" i="15"/>
  <c r="G65" i="7" s="1"/>
  <c r="E64" i="15"/>
  <c r="G64" i="7" s="1"/>
  <c r="R63" i="15"/>
  <c r="P63"/>
  <c r="N63"/>
  <c r="L63"/>
  <c r="I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L29" s="1"/>
  <c r="K30"/>
  <c r="J30"/>
  <c r="I30"/>
  <c r="I29" s="1"/>
  <c r="I18" s="1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R7" s="1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V66" i="2"/>
  <c r="T66"/>
  <c r="E26"/>
  <c r="E5"/>
  <c r="F5" i="7" s="1"/>
  <c r="E40" i="16" l="1"/>
  <c r="H41" i="7" s="1"/>
  <c r="E43" i="16"/>
  <c r="H43" i="7" s="1"/>
  <c r="E83" i="16"/>
  <c r="H83" i="7" s="1"/>
  <c r="E14" i="16"/>
  <c r="H14" i="7" s="1"/>
  <c r="R30" i="16"/>
  <c r="R29" s="1"/>
  <c r="R6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N29"/>
  <c r="N13" s="1"/>
  <c r="N10" s="1"/>
  <c r="E34"/>
  <c r="G35" i="7" s="1"/>
  <c r="Q29" i="15"/>
  <c r="P29"/>
  <c r="P20" s="1"/>
  <c r="E20" s="1"/>
  <c r="K7"/>
  <c r="L7"/>
  <c r="E18"/>
  <c r="G18" i="7" s="1"/>
  <c r="R29" i="15"/>
  <c r="R6" s="1"/>
  <c r="Q7"/>
  <c r="Q6" s="1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N7" i="15"/>
  <c r="E43"/>
  <c r="G43" i="7" s="1"/>
  <c r="E63" i="15"/>
  <c r="G63" i="7" s="1"/>
  <c r="E83" i="15"/>
  <c r="G83" i="7" s="1"/>
  <c r="G55"/>
  <c r="G15"/>
  <c r="F10" i="15"/>
  <c r="F7" s="1"/>
  <c r="J7"/>
  <c r="H7"/>
  <c r="E50"/>
  <c r="G50" i="7" s="1"/>
  <c r="E67" i="15"/>
  <c r="G67" i="7" s="1"/>
  <c r="G22"/>
  <c r="I17" i="15"/>
  <c r="E17"/>
  <c r="G17" i="7" s="1"/>
  <c r="I7" i="15"/>
  <c r="P17"/>
  <c r="P7" s="1"/>
  <c r="G29"/>
  <c r="G11" s="1"/>
  <c r="G10" s="1"/>
  <c r="G7" s="1"/>
  <c r="K29"/>
  <c r="E40"/>
  <c r="G20" i="7"/>
  <c r="I17" i="16"/>
  <c r="I7" s="1"/>
  <c r="E18"/>
  <c r="H18" i="7" s="1"/>
  <c r="M10" i="16"/>
  <c r="M7" s="1"/>
  <c r="E13"/>
  <c r="H13" i="7" s="1"/>
  <c r="F10" i="16"/>
  <c r="F7" s="1"/>
  <c r="E11"/>
  <c r="H11" i="7" s="1"/>
  <c r="O8" i="16"/>
  <c r="O7" s="1"/>
  <c r="E9"/>
  <c r="H7"/>
  <c r="E22"/>
  <c r="P17"/>
  <c r="P7" s="1"/>
  <c r="E20"/>
  <c r="E63"/>
  <c r="E13" i="15"/>
  <c r="E50" i="2"/>
  <c r="E31"/>
  <c r="G82"/>
  <c r="G78"/>
  <c r="G74"/>
  <c r="G66"/>
  <c r="G62" s="1"/>
  <c r="G60"/>
  <c r="G53"/>
  <c r="G49"/>
  <c r="G42"/>
  <c r="G25"/>
  <c r="G14"/>
  <c r="G8"/>
  <c r="H21" i="7" l="1"/>
  <c r="E29" i="16"/>
  <c r="H30" i="7" s="1"/>
  <c r="H63"/>
  <c r="E17" i="16"/>
  <c r="H17" i="7" s="1"/>
  <c r="H20"/>
  <c r="E8" i="16"/>
  <c r="H8" i="7" s="1"/>
  <c r="H9"/>
  <c r="E30" i="16"/>
  <c r="H31" i="7" s="1"/>
  <c r="E9" i="15"/>
  <c r="S6"/>
  <c r="E8"/>
  <c r="G8" i="7" s="1"/>
  <c r="G9"/>
  <c r="E10" i="15"/>
  <c r="G10" i="7" s="1"/>
  <c r="G13"/>
  <c r="E30" i="15"/>
  <c r="G41" i="7"/>
  <c r="E10" i="16"/>
  <c r="G29" i="2"/>
  <c r="G28" s="1"/>
  <c r="G18" s="1"/>
  <c r="G17" l="1"/>
  <c r="E7" i="16"/>
  <c r="H7" i="7" s="1"/>
  <c r="H10"/>
  <c r="E7" i="15"/>
  <c r="G7" i="7" s="1"/>
  <c r="G31"/>
  <c r="E29" i="15"/>
  <c r="G30" i="7" s="1"/>
  <c r="G10" i="2"/>
  <c r="E30"/>
  <c r="G7" l="1"/>
  <c r="J10"/>
  <c r="J8"/>
  <c r="J82"/>
  <c r="J78"/>
  <c r="J74"/>
  <c r="J62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V62" l="1"/>
  <c r="U17"/>
  <c r="E63"/>
  <c r="H66"/>
  <c r="H62" s="1"/>
  <c r="Q62"/>
  <c r="R62"/>
  <c r="S62"/>
  <c r="U66"/>
  <c r="U62" s="1"/>
  <c r="G25" i="3" l="1"/>
  <c r="G24" s="1"/>
  <c r="T62" i="2"/>
  <c r="E62" s="1"/>
  <c r="E66"/>
  <c r="H15" i="3"/>
  <c r="I15"/>
  <c r="J15"/>
  <c r="H33"/>
  <c r="I33"/>
  <c r="J33"/>
  <c r="G33"/>
  <c r="J24"/>
  <c r="H20"/>
  <c r="I20"/>
  <c r="J20"/>
  <c r="G23"/>
  <c r="G20" s="1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U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Q25"/>
  <c r="R25"/>
  <c r="S25"/>
  <c r="T25"/>
  <c r="U25"/>
  <c r="V25"/>
  <c r="F25"/>
  <c r="V10" l="1"/>
  <c r="Q82" l="1"/>
  <c r="Q78"/>
  <c r="Q74"/>
  <c r="Q60"/>
  <c r="Q53"/>
  <c r="Q49"/>
  <c r="Q14"/>
  <c r="Q10"/>
  <c r="Q8"/>
  <c r="Q29" l="1"/>
  <c r="Q28" s="1"/>
  <c r="Q18" l="1"/>
  <c r="Q17" s="1"/>
  <c r="Q7" s="1"/>
  <c r="R82"/>
  <c r="R78"/>
  <c r="R74"/>
  <c r="R60"/>
  <c r="R53"/>
  <c r="R49"/>
  <c r="R42"/>
  <c r="R17"/>
  <c r="R14"/>
  <c r="R10"/>
  <c r="R8"/>
  <c r="R29" l="1"/>
  <c r="R28" s="1"/>
  <c r="R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Y8"/>
  <c r="F8"/>
  <c r="H8"/>
  <c r="S8"/>
  <c r="T8"/>
  <c r="W8"/>
  <c r="X8"/>
  <c r="I22" i="7"/>
  <c r="I6" l="1"/>
  <c r="I8"/>
  <c r="I9"/>
  <c r="I11"/>
  <c r="I12"/>
  <c r="I13"/>
  <c r="I15"/>
  <c r="I16"/>
  <c r="I18"/>
  <c r="I17" s="1"/>
  <c r="I23"/>
  <c r="I24"/>
  <c r="I26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S82"/>
  <c r="T82"/>
  <c r="U82"/>
  <c r="V82"/>
  <c r="W82"/>
  <c r="X82"/>
  <c r="Y82"/>
  <c r="F78"/>
  <c r="H78"/>
  <c r="S78"/>
  <c r="T78"/>
  <c r="U78"/>
  <c r="V78"/>
  <c r="W78"/>
  <c r="X78"/>
  <c r="Y78"/>
  <c r="E79"/>
  <c r="F80" i="7" s="1"/>
  <c r="H74" i="2"/>
  <c r="S74"/>
  <c r="T74"/>
  <c r="U74"/>
  <c r="V74"/>
  <c r="W74"/>
  <c r="W62" s="1"/>
  <c r="X74"/>
  <c r="Y74"/>
  <c r="Y62" s="1"/>
  <c r="F60"/>
  <c r="H60"/>
  <c r="S60"/>
  <c r="T60"/>
  <c r="U60"/>
  <c r="V60"/>
  <c r="W60"/>
  <c r="X60"/>
  <c r="Y60"/>
  <c r="F53"/>
  <c r="H53"/>
  <c r="S53"/>
  <c r="T53"/>
  <c r="U53"/>
  <c r="V53"/>
  <c r="W53"/>
  <c r="X53"/>
  <c r="Y53"/>
  <c r="H49"/>
  <c r="S49"/>
  <c r="T49"/>
  <c r="U49"/>
  <c r="V49"/>
  <c r="W49"/>
  <c r="X49"/>
  <c r="Y49"/>
  <c r="F42"/>
  <c r="H42"/>
  <c r="S42"/>
  <c r="T42"/>
  <c r="U42"/>
  <c r="V42"/>
  <c r="W42"/>
  <c r="X42"/>
  <c r="Y42"/>
  <c r="E46"/>
  <c r="F47" i="7" s="1"/>
  <c r="E45" i="2"/>
  <c r="F46" i="7" s="1"/>
  <c r="E44" i="2"/>
  <c r="F45" i="7" s="1"/>
  <c r="W39" i="2"/>
  <c r="X39"/>
  <c r="Y39"/>
  <c r="W33"/>
  <c r="X33"/>
  <c r="Y33"/>
  <c r="F36" i="7"/>
  <c r="F33"/>
  <c r="F32"/>
  <c r="W23" i="2"/>
  <c r="X23"/>
  <c r="Y23"/>
  <c r="F17"/>
  <c r="S17"/>
  <c r="T17"/>
  <c r="W17"/>
  <c r="X17"/>
  <c r="Y17"/>
  <c r="H14"/>
  <c r="S14"/>
  <c r="T14"/>
  <c r="V14"/>
  <c r="W14"/>
  <c r="X14"/>
  <c r="Y14"/>
  <c r="H10"/>
  <c r="W10"/>
  <c r="X10"/>
  <c r="Y10"/>
  <c r="H5" i="3" l="1"/>
  <c r="H14" s="1"/>
  <c r="I24"/>
  <c r="I63" i="7"/>
  <c r="H29" i="2"/>
  <c r="F28"/>
  <c r="Y29"/>
  <c r="W29"/>
  <c r="U29"/>
  <c r="S29"/>
  <c r="I14" i="7"/>
  <c r="E15"/>
  <c r="X29" i="2"/>
  <c r="V29"/>
  <c r="T29"/>
  <c r="E26" i="7"/>
  <c r="E12"/>
  <c r="I10"/>
  <c r="E5"/>
  <c r="E33"/>
  <c r="E46"/>
  <c r="E45"/>
  <c r="E47"/>
  <c r="E29"/>
  <c r="E27"/>
  <c r="E16"/>
  <c r="E28"/>
  <c r="F14"/>
  <c r="E36"/>
  <c r="E80"/>
  <c r="X62" i="2"/>
  <c r="G38" i="3" s="1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V30" s="1"/>
  <c r="U35"/>
  <c r="U31" s="1"/>
  <c r="T35"/>
  <c r="T31" s="1"/>
  <c r="S35"/>
  <c r="S31" s="1"/>
  <c r="R35"/>
  <c r="R31" s="1"/>
  <c r="R30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J30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F11" i="2" l="1"/>
  <c r="E11" s="1"/>
  <c r="K30" i="7"/>
  <c r="O30"/>
  <c r="W30"/>
  <c r="K7"/>
  <c r="T30"/>
  <c r="N30"/>
  <c r="P30"/>
  <c r="S30"/>
  <c r="L30"/>
  <c r="G37" i="3"/>
  <c r="E14" i="7"/>
  <c r="E25"/>
  <c r="O7"/>
  <c r="O6" s="1"/>
  <c r="S7"/>
  <c r="W7"/>
  <c r="W6" s="1"/>
  <c r="K6"/>
  <c r="M7"/>
  <c r="Q7"/>
  <c r="U7"/>
  <c r="Y7"/>
  <c r="Y6" s="1"/>
  <c r="J7"/>
  <c r="J6" s="1"/>
  <c r="N7"/>
  <c r="N6" s="1"/>
  <c r="R7"/>
  <c r="R6" s="1"/>
  <c r="V7"/>
  <c r="V6" s="1"/>
  <c r="Z7"/>
  <c r="F67"/>
  <c r="E32"/>
  <c r="L7"/>
  <c r="P7"/>
  <c r="T7"/>
  <c r="T6" s="1"/>
  <c r="X7"/>
  <c r="X6" s="1"/>
  <c r="M30"/>
  <c r="M6" s="1"/>
  <c r="Q30"/>
  <c r="U30"/>
  <c r="J46" i="3"/>
  <c r="I46"/>
  <c r="G46"/>
  <c r="J43"/>
  <c r="I43"/>
  <c r="J37"/>
  <c r="I37"/>
  <c r="S6" i="7" l="1"/>
  <c r="G5" i="3"/>
  <c r="G14" s="1"/>
  <c r="G44" s="1"/>
  <c r="G43" s="1"/>
  <c r="P6" i="7"/>
  <c r="L6"/>
  <c r="U6"/>
  <c r="J5" i="3"/>
  <c r="I5"/>
  <c r="I14" s="1"/>
  <c r="E67" i="7"/>
  <c r="Q6"/>
  <c r="Y28" i="2"/>
  <c r="W28"/>
  <c r="S28"/>
  <c r="S13" s="1"/>
  <c r="X28"/>
  <c r="V28"/>
  <c r="U28"/>
  <c r="T28"/>
  <c r="T13" s="1"/>
  <c r="H28"/>
  <c r="H18" l="1"/>
  <c r="V20"/>
  <c r="E20" s="1"/>
  <c r="U9"/>
  <c r="E9" s="1"/>
  <c r="E13"/>
  <c r="U10"/>
  <c r="V8"/>
  <c r="F23" i="7"/>
  <c r="E23" s="1"/>
  <c r="F19"/>
  <c r="F24"/>
  <c r="S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Y21" i="2"/>
  <c r="Y7" s="1"/>
  <c r="X21"/>
  <c r="X7" s="1"/>
  <c r="W21"/>
  <c r="W7" s="1"/>
  <c r="H17" l="1"/>
  <c r="H7" s="1"/>
  <c r="E18"/>
  <c r="E17" s="1"/>
  <c r="V17"/>
  <c r="V7" s="1"/>
  <c r="F20" i="7"/>
  <c r="U8" i="2"/>
  <c r="U7" s="1"/>
  <c r="T10"/>
  <c r="T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S7" i="2"/>
  <c r="E49"/>
  <c r="Y6"/>
  <c r="X6"/>
  <c r="W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<sst xmlns="http://schemas.openxmlformats.org/spreadsheetml/2006/main" count="1151" uniqueCount="301">
  <si>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</si>
  <si>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</si>
  <si>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</si>
  <si>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</si>
  <si>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</si>
  <si>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</si>
  <si>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</si>
  <si>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</si>
  <si>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</si>
  <si>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</si>
  <si>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</si>
  <si>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</si>
  <si>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</si>
  <si>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</si>
  <si>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</si>
  <si>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</si>
  <si>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</si>
  <si>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</si>
  <si>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</si>
  <si>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</si>
  <si>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</si>
  <si>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</si>
  <si>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</si>
  <si>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</si>
  <si>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</si>
  <si>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</si>
  <si>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</si>
  <si>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</si>
  <si>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</si>
  <si>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</si>
  <si>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</si>
  <si>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</si>
  <si>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</si>
  <si>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</si>
  <si>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</si>
  <si>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</si>
  <si>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</si>
  <si>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</si>
  <si>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</si>
  <si>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</si>
  <si>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</si>
  <si>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</si>
  <si>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</si>
  <si>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</si>
  <si>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</si>
  <si>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</si>
  <si>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</si>
  <si>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</si>
  <si>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</si>
  <si>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</si>
  <si>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</si>
  <si>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</si>
  <si>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</si>
  <si>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</si>
  <si>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</si>
  <si>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</si>
  <si>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</si>
  <si>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</si>
  <si>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</si>
  <si>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</si>
  <si>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</si>
  <si>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</si>
  <si>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</si>
  <si>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</si>
  <si>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</si>
  <si>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</si>
  <si>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</si>
  <si>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</si>
  <si>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</si>
  <si>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</si>
  <si>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</si>
  <si>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</si>
  <si>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</si>
  <si>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</si>
  <si>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</si>
  <si>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</si>
  <si>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</si>
  <si>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</si>
  <si>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</si>
  <si>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</si>
  <si>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</si>
  <si>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</si>
  <si>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</si>
  <si>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</si>
  <si>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</si>
  <si>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</si>
  <si>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</si>
  <si>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</si>
  <si>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</si>
  <si>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</si>
  <si>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</si>
  <si>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</si>
  <si>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</si>
  <si>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</si>
  <si>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</si>
  <si>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</si>
  <si>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</si>
  <si>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</si>
  <si>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</si>
  <si>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</si>
  <si>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</si>
  <si>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</si>
  <si>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</si>
  <si>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</si>
  <si>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</si>
  <si>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</si>
  <si>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</si>
  <si>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</si>
  <si>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</si>
  <si>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</si>
  <si>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</si>
  <si>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</si>
  <si>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</si>
  <si>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</si>
  <si>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</si>
  <si>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</si>
  <si>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</si>
  <si>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</si>
  <si>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</si>
  <si>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</si>
  <si>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</si>
  <si>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</si>
  <si>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</si>
  <si>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</si>
  <si>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</si>
  <si>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</si>
  <si>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</si>
  <si>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</si>
  <si>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</si>
  <si>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</si>
  <si>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</si>
  <si>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</si>
  <si>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</si>
  <si>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</si>
  <si>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</si>
  <si>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</si>
  <si>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</si>
  <si>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</si>
  <si>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</si>
  <si>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</si>
  <si>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</si>
  <si>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</si>
  <si>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</si>
  <si>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</si>
  <si>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</si>
  <si>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</si>
  <si>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</si>
  <si>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</si>
  <si>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</si>
  <si>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</si>
  <si>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</si>
  <si>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</si>
  <si>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</si>
  <si>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</si>
  <si>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</si>
  <si>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</si>
  <si>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</si>
  <si>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</si>
  <si>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</si>
  <si>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</si>
  <si>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</si>
  <si>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</si>
  <si>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</si>
  <si>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</si>
  <si>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</si>
  <si>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</si>
  <si>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</si>
  <si>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</si>
  <si>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</si>
  <si>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</si>
  <si>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</si>
  <si>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</si>
  <si>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</si>
  <si>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</si>
  <si>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</si>
  <si>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</si>
  <si>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</si>
  <si>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</si>
  <si>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</si>
  <si>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</si>
  <si>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</si>
  <si>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</si>
  <si>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</si>
  <si>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</si>
  <si>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</si>
  <si>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</si>
  <si>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</si>
  <si>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</si>
  <si>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</si>
  <si>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</si>
  <si>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</si>
  <si>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</si>
  <si>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</si>
  <si>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</si>
  <si>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</si>
  <si>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</si>
  <si>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</si>
  <si>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</si>
  <si>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</si>
  <si>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</si>
  <si>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</si>
  <si>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</si>
  <si>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</si>
  <si>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</si>
  <si>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</si>
  <si>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</si>
  <si>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</si>
  <si>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</si>
  <si>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</si>
  <si>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</si>
  <si>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</si>
  <si>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</si>
  <si>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</si>
  <si>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</si>
  <si>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</si>
  <si>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</si>
  <si>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</si>
  <si>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</si>
  <si>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</si>
  <si>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</si>
  <si>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</si>
  <si>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</si>
  <si>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</si>
  <si>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</si>
  <si>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</si>
  <si>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</si>
  <si>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</si>
  <si>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</si>
  <si>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</si>
  <si>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</si>
  <si>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</si>
  <si>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</si>
  <si>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</si>
  <si>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</si>
  <si>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</si>
  <si>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</si>
  <si>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</si>
  <si>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</si>
  <si>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</si>
  <si>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</si>
  <si>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</si>
  <si>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</si>
  <si>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</si>
  <si>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</si>
  <si>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</si>
  <si>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</si>
  <si>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</si>
  <si>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</si>
  <si>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</si>
  <si>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</si>
  <si>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</si>
  <si>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</si>
  <si>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</si>
  <si>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</si>
  <si>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</si>
  <si>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</si>
  <si>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</si>
  <si>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</si>
  <si>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</si>
  <si>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</si>
  <si>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</si>
  <si>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</si>
  <si>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</si>
  <si>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 xml:space="preserve">                                                                                                               от "_____" __________________ 20___г.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</si>
  <si>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</si>
  <si>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</si>
  <si>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</si>
  <si>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</si>
  <si>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</si>
  <si>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</si>
  <si>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</si>
  <si>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</si>
  <si>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</si>
  <si>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</si>
  <si>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</si>
  <si>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</si>
  <si>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</si>
  <si>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</si>
  <si>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</si>
  <si>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</si>
  <si>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</si>
  <si>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 МАОУ "СОШ с. Александровка МО "Город Саратов"</t>
  </si>
  <si>
    <t>О.В. Спиченок</t>
  </si>
  <si>
    <t>МАОУ "СОШ с.Александровка МО "Город Саратов"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</si>
  <si>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</si>
  <si>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</si>
  <si>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</si>
  <si>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</si>
  <si>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</si>
  <si>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Совершенствование материально-технической базы и инфраструктуры муниципальных учреждений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</si>
  <si>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</si>
  <si>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Обеспечение горячим питанием обучающихся 5-11 классов - детей мобилизованных граждан за счет средств бюджета города</t>
  </si>
  <si>
    <t>Укрепление материально-технической базы муниципальных учреждений, за счет средств резервного фонда Правительства Саратовской области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</si>
  <si>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</si>
  <si>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23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2023 год и плановый период 2024 и 2025 годов )
</t>
    </r>
  </si>
  <si>
    <t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 (за исключением расходов на оплату труда с начислениями)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</si>
  <si>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</si>
  <si>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</si>
  <si>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</si>
  <si>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</si>
  <si>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Обеспечение питанием обучающихся 1-4 классов, посещающих ГПД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</si>
</sst>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60" zoomScaleNormal="70" workbookViewId="0">
      <selection activeCell="E36" sqref="E36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127"/>
      <c r="B1" s="127"/>
      <c r="J1" s="112"/>
    </row>
    <row r="2" spans="1:10" ht="18.75">
      <c r="A2" s="114" t="s">
        <v>251</v>
      </c>
      <c r="B2" s="47"/>
      <c r="C2" s="107"/>
      <c r="D2" s="7"/>
      <c r="E2" s="174" t="s">
        <v>1</v>
      </c>
      <c r="F2" s="174"/>
      <c r="G2" s="174"/>
      <c r="H2" s="174"/>
      <c r="I2" s="174"/>
      <c r="J2" s="174"/>
    </row>
    <row r="3" spans="1:10" ht="16.5" customHeight="1">
      <c r="A3" s="177"/>
      <c r="B3" s="177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77"/>
      <c r="B4" s="177"/>
      <c r="C4" s="48"/>
      <c r="D4" s="8"/>
      <c r="E4" s="178" t="s">
        <v>281</v>
      </c>
      <c r="F4" s="178"/>
      <c r="G4" s="178"/>
      <c r="H4" s="178"/>
      <c r="I4" s="178"/>
      <c r="J4" s="178"/>
    </row>
    <row r="5" spans="1:10" ht="18.75">
      <c r="A5" s="177"/>
      <c r="B5" s="177"/>
      <c r="C5" s="47"/>
      <c r="D5" s="10"/>
      <c r="E5" s="174" t="s">
        <v>195</v>
      </c>
      <c r="F5" s="174"/>
      <c r="G5" s="174"/>
      <c r="H5" s="174"/>
      <c r="I5" s="174"/>
      <c r="J5" s="174"/>
    </row>
    <row r="6" spans="1:10" ht="41.25" customHeight="1">
      <c r="A6" s="177"/>
      <c r="B6" s="177"/>
      <c r="C6" s="47"/>
      <c r="D6" s="10"/>
      <c r="E6" s="178" t="s">
        <v>285</v>
      </c>
      <c r="F6" s="178"/>
      <c r="G6" s="178"/>
      <c r="H6" s="178"/>
      <c r="I6" s="178"/>
      <c r="J6" s="178"/>
    </row>
    <row r="7" spans="1:10" ht="18.75">
      <c r="A7" s="115"/>
      <c r="B7" s="115"/>
      <c r="C7" s="49"/>
      <c r="D7" s="10"/>
      <c r="E7" s="174" t="s">
        <v>197</v>
      </c>
      <c r="F7" s="174"/>
      <c r="G7" s="174"/>
      <c r="H7" s="174"/>
      <c r="I7" s="174"/>
      <c r="J7" s="174"/>
    </row>
    <row r="8" spans="1:10" ht="18" customHeight="1">
      <c r="A8" s="173"/>
      <c r="B8" s="173"/>
      <c r="C8" s="47"/>
      <c r="D8" s="7"/>
      <c r="E8" s="109"/>
      <c r="F8" s="109"/>
      <c r="G8" s="109"/>
      <c r="H8" s="176" t="s">
        <v>282</v>
      </c>
      <c r="I8" s="176"/>
      <c r="J8" s="176"/>
    </row>
    <row r="9" spans="1:10" ht="18.75">
      <c r="A9" s="116" t="s">
        <v>262</v>
      </c>
      <c r="B9" s="47"/>
      <c r="C9" s="47"/>
      <c r="D9" s="7"/>
      <c r="E9" s="174" t="s">
        <v>2</v>
      </c>
      <c r="F9" s="174"/>
      <c r="G9" s="174"/>
      <c r="H9" s="174" t="s">
        <v>259</v>
      </c>
      <c r="I9" s="174"/>
      <c r="J9" s="174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75" t="s">
        <v>0</v>
      </c>
      <c r="B11" s="175"/>
      <c r="C11" s="47"/>
      <c r="D11" s="11"/>
      <c r="E11" s="176" t="s">
        <v>0</v>
      </c>
      <c r="F11" s="176"/>
      <c r="G11" s="176"/>
      <c r="H11" s="176"/>
      <c r="I11" s="176"/>
      <c r="J11" s="176"/>
    </row>
    <row r="12" spans="1:10" ht="18.75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70" t="s">
        <v>294</v>
      </c>
      <c r="B19" s="170"/>
      <c r="C19" s="170"/>
      <c r="D19" s="170"/>
      <c r="E19" s="170"/>
      <c r="F19" s="170"/>
      <c r="G19" s="170"/>
      <c r="H19" s="170"/>
      <c r="I19" s="170"/>
      <c r="J19" s="170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>
      <c r="A21" s="171" t="s">
        <v>263</v>
      </c>
      <c r="B21" s="171"/>
      <c r="C21" s="171"/>
      <c r="D21" s="171"/>
      <c r="E21" s="171"/>
      <c r="F21" s="171"/>
      <c r="G21" s="171"/>
      <c r="H21" s="171"/>
      <c r="I21" s="7"/>
      <c r="J21" s="13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67" t="s">
        <v>5</v>
      </c>
      <c r="I22" s="168"/>
      <c r="J22" s="13"/>
    </row>
    <row r="23" spans="1:10" ht="18.75">
      <c r="A23" s="172" t="s">
        <v>191</v>
      </c>
      <c r="B23" s="7"/>
      <c r="C23" s="7"/>
      <c r="D23" s="7"/>
      <c r="E23" s="7"/>
      <c r="F23" s="7"/>
      <c r="G23" s="7"/>
      <c r="H23" s="167" t="s">
        <v>6</v>
      </c>
      <c r="I23" s="168"/>
      <c r="J23" s="13"/>
    </row>
    <row r="24" spans="1:10" ht="37.15" customHeight="1">
      <c r="A24" s="172"/>
      <c r="B24" s="169" t="s">
        <v>286</v>
      </c>
      <c r="C24" s="169"/>
      <c r="D24" s="169"/>
      <c r="E24" s="169"/>
      <c r="F24" s="169"/>
      <c r="G24" s="169"/>
      <c r="H24" s="167" t="s">
        <v>7</v>
      </c>
      <c r="I24" s="168"/>
      <c r="J24" s="13"/>
    </row>
    <row r="25" spans="1:10" ht="18.75">
      <c r="A25" s="7"/>
      <c r="B25" s="7"/>
      <c r="C25" s="7"/>
      <c r="D25" s="7"/>
      <c r="E25" s="7"/>
      <c r="F25" s="9"/>
      <c r="G25" s="9"/>
      <c r="H25" s="167" t="s">
        <v>6</v>
      </c>
      <c r="I25" s="168"/>
      <c r="J25" s="13"/>
    </row>
    <row r="26" spans="1:10" ht="18.75">
      <c r="A26" s="7"/>
      <c r="B26" s="7"/>
      <c r="C26" s="7"/>
      <c r="D26" s="7"/>
      <c r="E26" s="7"/>
      <c r="F26" s="9"/>
      <c r="G26" s="9"/>
      <c r="H26" s="167" t="s">
        <v>10</v>
      </c>
      <c r="I26" s="168"/>
      <c r="J26" s="13">
        <v>6432000665</v>
      </c>
    </row>
    <row r="27" spans="1:10" ht="37.5" customHeight="1">
      <c r="A27" s="110" t="s">
        <v>188</v>
      </c>
      <c r="B27" s="169" t="s">
        <v>283</v>
      </c>
      <c r="C27" s="169"/>
      <c r="D27" s="169"/>
      <c r="E27" s="169"/>
      <c r="F27" s="169"/>
      <c r="G27" s="169"/>
      <c r="H27" s="167" t="s">
        <v>8</v>
      </c>
      <c r="I27" s="168"/>
      <c r="J27" s="13">
        <v>643201001</v>
      </c>
    </row>
    <row r="28" spans="1:10" ht="18.75">
      <c r="A28" s="7"/>
      <c r="B28" s="7"/>
      <c r="C28" s="7"/>
      <c r="D28" s="7"/>
      <c r="E28" s="7"/>
      <c r="F28" s="9"/>
      <c r="G28" s="9"/>
      <c r="H28" s="167" t="s">
        <v>9</v>
      </c>
      <c r="I28" s="168"/>
      <c r="J28" s="13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4" sqref="H4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>
      <c r="A1" s="179" t="s">
        <v>196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s="4" customFormat="1" ht="25.9" customHeight="1">
      <c r="A2" s="180" t="s">
        <v>11</v>
      </c>
      <c r="B2" s="181" t="s">
        <v>12</v>
      </c>
      <c r="C2" s="180" t="s">
        <v>13</v>
      </c>
      <c r="D2" s="180" t="s">
        <v>200</v>
      </c>
      <c r="E2" s="182" t="s">
        <v>192</v>
      </c>
      <c r="F2" s="183" t="s">
        <v>16</v>
      </c>
      <c r="G2" s="184"/>
      <c r="H2" s="184"/>
      <c r="I2" s="185"/>
      <c r="J2" s="182" t="s">
        <v>161</v>
      </c>
      <c r="K2" s="182" t="s">
        <v>162</v>
      </c>
      <c r="L2" s="182"/>
      <c r="M2" s="182"/>
      <c r="N2" s="182"/>
      <c r="O2" s="182"/>
      <c r="P2" s="183" t="s">
        <v>163</v>
      </c>
      <c r="Q2" s="182" t="s">
        <v>194</v>
      </c>
      <c r="R2" s="182"/>
      <c r="S2" s="182"/>
      <c r="T2" s="182"/>
      <c r="U2" s="182"/>
      <c r="V2" s="182"/>
      <c r="W2" s="182"/>
      <c r="X2" s="182"/>
      <c r="Y2" s="62"/>
      <c r="Z2" s="62"/>
    </row>
    <row r="3" spans="1:26" s="4" customFormat="1" ht="94.9" customHeight="1">
      <c r="A3" s="180"/>
      <c r="B3" s="181"/>
      <c r="C3" s="180"/>
      <c r="D3" s="180"/>
      <c r="E3" s="182"/>
      <c r="F3" s="165" t="s">
        <v>296</v>
      </c>
      <c r="G3" s="164" t="s">
        <v>297</v>
      </c>
      <c r="H3" s="164" t="s">
        <v>298</v>
      </c>
      <c r="I3" s="58" t="s">
        <v>15</v>
      </c>
      <c r="J3" s="182"/>
      <c r="K3" s="79"/>
      <c r="L3" s="102"/>
      <c r="M3" s="92"/>
      <c r="N3" s="92"/>
      <c r="O3" s="92"/>
      <c r="P3" s="182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872091.5</v>
      </c>
      <c r="F5" s="141">
        <f>Разд.1.1!E5</f>
        <v>872091.5</v>
      </c>
      <c r="G5" s="141">
        <f>Разд.1.2!E5</f>
        <v>0</v>
      </c>
      <c r="H5" s="141">
        <f>Разд.1.3!E5</f>
        <v>0</v>
      </c>
      <c r="I5" s="129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1">
        <f>Разд.1.1!E6</f>
        <v>0</v>
      </c>
      <c r="G6" s="141">
        <f>Разд.1.2!E6</f>
        <v>0</v>
      </c>
      <c r="H6" s="141">
        <f>Разд.1.3!E6</f>
        <v>0</v>
      </c>
      <c r="I6" s="129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8">
        <f>+F8+F10+F14+F17+F21+F25</f>
        <v>33052541.859999999</v>
      </c>
      <c r="G7" s="128">
        <f>Разд.1.2!E7</f>
        <v>0</v>
      </c>
      <c r="H7" s="128">
        <f>Разд.1.3!E7</f>
        <v>0</v>
      </c>
      <c r="I7" s="133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1">
        <f>Разд.1.3!E8</f>
        <v>0</v>
      </c>
      <c r="I8" s="130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>
      <c r="A9" s="62" t="s">
        <v>207</v>
      </c>
      <c r="B9" s="69" t="s">
        <v>30</v>
      </c>
      <c r="C9" s="70"/>
      <c r="D9" s="70"/>
      <c r="E9" s="66">
        <f>SUM(F9:S9)</f>
        <v>0</v>
      </c>
      <c r="F9" s="141">
        <f>Разд.1.1!E9</f>
        <v>0</v>
      </c>
      <c r="G9" s="141">
        <f>Разд.1.2!E9</f>
        <v>0</v>
      </c>
      <c r="H9" s="141">
        <f>Разд.1.3!E9</f>
        <v>0</v>
      </c>
      <c r="I9" s="129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>
      <c r="A10" s="59" t="s">
        <v>237</v>
      </c>
      <c r="B10" s="67" t="s">
        <v>31</v>
      </c>
      <c r="C10" s="68">
        <v>130</v>
      </c>
      <c r="D10" s="68"/>
      <c r="E10" s="72">
        <f>+E11+E12+E13</f>
        <v>28613282.049999997</v>
      </c>
      <c r="F10" s="124">
        <f t="shared" ref="F10:I10" si="2">+F11+F12+F13</f>
        <v>28613282.049999997</v>
      </c>
      <c r="G10" s="124">
        <f>Разд.1.2!E10</f>
        <v>0</v>
      </c>
      <c r="H10" s="124">
        <f>Разд.1.3!E10</f>
        <v>0</v>
      </c>
      <c r="I10" s="132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>
      <c r="A11" s="61" t="s">
        <v>32</v>
      </c>
      <c r="B11" s="69" t="s">
        <v>33</v>
      </c>
      <c r="C11" s="70">
        <v>130</v>
      </c>
      <c r="D11" s="71"/>
      <c r="E11" s="66">
        <f>SUM(F11:S11)</f>
        <v>27643282.049999997</v>
      </c>
      <c r="F11" s="141">
        <f>Разд.1.1!E11</f>
        <v>27643282.049999997</v>
      </c>
      <c r="G11" s="141">
        <f>Разд.1.2!E11</f>
        <v>0</v>
      </c>
      <c r="H11" s="141">
        <f>Разд.1.3!E11</f>
        <v>0</v>
      </c>
      <c r="I11" s="129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1">
        <f>Разд.1.1!E12</f>
        <v>0</v>
      </c>
      <c r="G12" s="141">
        <f>Разд.1.2!E12</f>
        <v>0</v>
      </c>
      <c r="H12" s="141">
        <f>Разд.1.3!E12</f>
        <v>0</v>
      </c>
      <c r="I12" s="129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>
      <c r="A13" s="62" t="s">
        <v>199</v>
      </c>
      <c r="B13" s="69" t="s">
        <v>198</v>
      </c>
      <c r="C13" s="70">
        <v>130</v>
      </c>
      <c r="D13" s="71"/>
      <c r="E13" s="66">
        <f>SUM(F13:S13)</f>
        <v>970000</v>
      </c>
      <c r="F13" s="141">
        <f>Разд.1.1!E13</f>
        <v>970000</v>
      </c>
      <c r="G13" s="141">
        <f>Разд.1.2!E13</f>
        <v>0</v>
      </c>
      <c r="H13" s="141">
        <f>Разд.1.3!E13</f>
        <v>0</v>
      </c>
      <c r="I13" s="129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4">
        <f t="shared" ref="F14:I14" si="4">+F15+F16</f>
        <v>0</v>
      </c>
      <c r="G14" s="124">
        <f>Разд.1.2!E14</f>
        <v>0</v>
      </c>
      <c r="H14" s="124">
        <f>Разд.1.3!E14</f>
        <v>0</v>
      </c>
      <c r="I14" s="132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1">
        <f>Разд.1.1!E15</f>
        <v>0</v>
      </c>
      <c r="G15" s="141">
        <f>Разд.1.2!E15</f>
        <v>0</v>
      </c>
      <c r="H15" s="141">
        <f>Разд.1.3!E15</f>
        <v>0</v>
      </c>
      <c r="I15" s="129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>
      <c r="A16" s="62"/>
      <c r="B16" s="69"/>
      <c r="C16" s="70"/>
      <c r="D16" s="70"/>
      <c r="E16" s="66">
        <f>SUM(F16:S16)</f>
        <v>0</v>
      </c>
      <c r="F16" s="141">
        <f>Разд.1.1!E16</f>
        <v>0</v>
      </c>
      <c r="G16" s="141">
        <f>Разд.1.2!E16</f>
        <v>0</v>
      </c>
      <c r="H16" s="141">
        <f>Разд.1.3!E16</f>
        <v>0</v>
      </c>
      <c r="I16" s="129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>
      <c r="A17" s="59" t="s">
        <v>27</v>
      </c>
      <c r="B17" s="67" t="s">
        <v>37</v>
      </c>
      <c r="C17" s="68">
        <v>150</v>
      </c>
      <c r="D17" s="68"/>
      <c r="E17" s="72">
        <f>E18</f>
        <v>4439259.8100000005</v>
      </c>
      <c r="F17" s="124">
        <f>F20+F18</f>
        <v>4439259.8100000005</v>
      </c>
      <c r="G17" s="124">
        <f>Разд.1.2!E17</f>
        <v>0</v>
      </c>
      <c r="H17" s="124">
        <f>Разд.1.3!E17</f>
        <v>0</v>
      </c>
      <c r="I17" s="132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>
      <c r="A18" s="61" t="s">
        <v>206</v>
      </c>
      <c r="B18" s="69" t="s">
        <v>209</v>
      </c>
      <c r="C18" s="70">
        <v>150</v>
      </c>
      <c r="D18" s="70"/>
      <c r="E18" s="66">
        <f>SUM(F18:S18)</f>
        <v>4439259.8100000005</v>
      </c>
      <c r="F18" s="141">
        <f>Разд.1.1!E18</f>
        <v>4439259.8100000005</v>
      </c>
      <c r="G18" s="141">
        <f>Разд.1.2!E18</f>
        <v>0</v>
      </c>
      <c r="H18" s="141">
        <f>Разд.1.3!E18</f>
        <v>0</v>
      </c>
      <c r="I18" s="129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>
      <c r="A19" s="62" t="s">
        <v>40</v>
      </c>
      <c r="B19" s="69" t="s">
        <v>210</v>
      </c>
      <c r="C19" s="70">
        <v>150</v>
      </c>
      <c r="D19" s="70"/>
      <c r="E19" s="66"/>
      <c r="F19" s="141">
        <f>Разд.1.1!E19</f>
        <v>0</v>
      </c>
      <c r="G19" s="141">
        <f>Разд.1.2!E19</f>
        <v>0</v>
      </c>
      <c r="H19" s="141">
        <f>Разд.1.3!E19</f>
        <v>0</v>
      </c>
      <c r="I19" s="129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>
      <c r="A20" s="62" t="s">
        <v>260</v>
      </c>
      <c r="B20" s="106" t="s">
        <v>261</v>
      </c>
      <c r="C20" s="105">
        <v>150</v>
      </c>
      <c r="D20" s="70"/>
      <c r="E20" s="66"/>
      <c r="F20" s="141">
        <f>Разд.1.1!E20</f>
        <v>0</v>
      </c>
      <c r="G20" s="141">
        <f>Разд.1.2!E20</f>
        <v>0</v>
      </c>
      <c r="H20" s="141">
        <f>Разд.1.3!E20</f>
        <v>0</v>
      </c>
      <c r="I20" s="129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4">
        <v>0</v>
      </c>
      <c r="G21" s="124">
        <f>Разд.1.2!E21</f>
        <v>0</v>
      </c>
      <c r="H21" s="124">
        <f>Разд.1.3!E21</f>
        <v>0</v>
      </c>
      <c r="I21" s="132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>
      <c r="A22" s="61" t="s">
        <v>211</v>
      </c>
      <c r="B22" s="74"/>
      <c r="C22" s="75"/>
      <c r="D22" s="70"/>
      <c r="E22" s="66">
        <f>SUM(F22:S22)</f>
        <v>0</v>
      </c>
      <c r="F22" s="141">
        <f>Разд.1.1!E22</f>
        <v>0</v>
      </c>
      <c r="G22" s="141">
        <f>Разд.1.2!E22</f>
        <v>0</v>
      </c>
      <c r="H22" s="141">
        <v>0</v>
      </c>
      <c r="I22" s="129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1" t="e">
        <f>Разд.1.1!#REF!</f>
        <v>#REF!</v>
      </c>
      <c r="G23" s="141" t="e">
        <f>Разд.1.2!#REF!</f>
        <v>#REF!</v>
      </c>
      <c r="H23" s="141" t="e">
        <f>Разд.1.3!#REF!</f>
        <v>#REF!</v>
      </c>
      <c r="I23" s="129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>
      <c r="A24" s="62"/>
      <c r="B24" s="69"/>
      <c r="C24" s="70">
        <v>180</v>
      </c>
      <c r="D24" s="71"/>
      <c r="E24" s="66" t="e">
        <f t="shared" si="8"/>
        <v>#REF!</v>
      </c>
      <c r="F24" s="141" t="e">
        <f>Разд.1.1!#REF!</f>
        <v>#REF!</v>
      </c>
      <c r="G24" s="141" t="e">
        <f>Разд.1.2!#REF!</f>
        <v>#REF!</v>
      </c>
      <c r="H24" s="141" t="e">
        <f>Разд.1.3!#REF!</f>
        <v>#REF!</v>
      </c>
      <c r="I24" s="129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4">
        <f>F26</f>
        <v>0</v>
      </c>
      <c r="G25" s="124">
        <f>Разд.1.2!E23</f>
        <v>0</v>
      </c>
      <c r="H25" s="124">
        <f>Разд.1.3!E23</f>
        <v>0</v>
      </c>
      <c r="I25" s="132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>
      <c r="A26" s="62" t="s">
        <v>23</v>
      </c>
      <c r="B26" s="69"/>
      <c r="C26" s="70"/>
      <c r="D26" s="70"/>
      <c r="E26" s="66">
        <f t="shared" si="8"/>
        <v>0</v>
      </c>
      <c r="F26" s="141">
        <f>Разд.1.1!E24</f>
        <v>0</v>
      </c>
      <c r="G26" s="141">
        <f>Разд.1.2!E24</f>
        <v>0</v>
      </c>
      <c r="H26" s="141">
        <f>Разд.1.3!E24</f>
        <v>0</v>
      </c>
      <c r="I26" s="129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1">
        <f>Разд.1.1!E25</f>
        <v>0</v>
      </c>
      <c r="G27" s="141">
        <f>Разд.1.2!E26</f>
        <v>0</v>
      </c>
      <c r="H27" s="141">
        <f>Разд.1.3!E26</f>
        <v>0</v>
      </c>
      <c r="I27" s="129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1">
        <f>Разд.1.1!E26</f>
        <v>0</v>
      </c>
      <c r="G28" s="141">
        <f>Разд.1.2!E27</f>
        <v>0</v>
      </c>
      <c r="H28" s="141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>
      <c r="A29" s="62"/>
      <c r="B29" s="69"/>
      <c r="C29" s="70"/>
      <c r="D29" s="70"/>
      <c r="E29" s="66">
        <f t="shared" si="8"/>
        <v>0</v>
      </c>
      <c r="F29" s="141">
        <f>Разд.1.1!E27</f>
        <v>0</v>
      </c>
      <c r="G29" s="141">
        <f>Разд.1.2!E28</f>
        <v>0</v>
      </c>
      <c r="H29" s="141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32782684.399999999</v>
      </c>
      <c r="F30" s="128">
        <f>+F31+F43+F50+F54+F61+F63+F79+F83</f>
        <v>33924633.359999999</v>
      </c>
      <c r="G30" s="128">
        <f>Разд.1.2!E29</f>
        <v>0</v>
      </c>
      <c r="H30" s="128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26997996.539999999</v>
      </c>
      <c r="F31" s="124">
        <f t="shared" ref="F31" si="10">+F32+F33+F34+F35+F38+F40+F41</f>
        <v>26997996.539999999</v>
      </c>
      <c r="G31" s="124">
        <f>Разд.1.2!E30</f>
        <v>0</v>
      </c>
      <c r="H31" s="124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20721931.800000001</v>
      </c>
      <c r="F32" s="141">
        <f>Разд.1.1!E30</f>
        <v>20721931.800000001</v>
      </c>
      <c r="G32" s="141">
        <f>Разд.1.2!E31</f>
        <v>0</v>
      </c>
      <c r="H32" s="141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7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1">
        <f>Разд.1.1!E31</f>
        <v>0</v>
      </c>
      <c r="G33" s="141">
        <f>Разд.1.2!E32</f>
        <v>0</v>
      </c>
      <c r="H33" s="141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>
      <c r="A34" s="62" t="s">
        <v>55</v>
      </c>
      <c r="B34" s="69" t="s">
        <v>54</v>
      </c>
      <c r="C34" s="70">
        <v>113</v>
      </c>
      <c r="D34" s="70"/>
      <c r="E34" s="66">
        <f t="shared" si="12"/>
        <v>6276064.7400000002</v>
      </c>
      <c r="F34" s="141">
        <f>Разд.1.1!E32</f>
        <v>6276064.7400000002</v>
      </c>
      <c r="G34" s="141">
        <f>Разд.1.2!E33</f>
        <v>0</v>
      </c>
      <c r="H34" s="141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>
      <c r="A35" s="62" t="s">
        <v>56</v>
      </c>
      <c r="B35" s="69" t="s">
        <v>57</v>
      </c>
      <c r="C35" s="70">
        <v>119</v>
      </c>
      <c r="D35" s="70"/>
      <c r="E35" s="66">
        <f t="shared" si="12"/>
        <v>0</v>
      </c>
      <c r="F35" s="141">
        <f>Разд.1.1!E33</f>
        <v>0</v>
      </c>
      <c r="G35" s="141">
        <f>Разд.1.2!E34</f>
        <v>0</v>
      </c>
      <c r="H35" s="141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>
      <c r="A36" s="62" t="s">
        <v>59</v>
      </c>
      <c r="B36" s="69" t="s">
        <v>58</v>
      </c>
      <c r="C36" s="70">
        <v>119</v>
      </c>
      <c r="D36" s="70"/>
      <c r="E36" s="66">
        <f t="shared" si="12"/>
        <v>0</v>
      </c>
      <c r="F36" s="141">
        <f>Разд.1.1!E34</f>
        <v>0</v>
      </c>
      <c r="G36" s="141">
        <f>Разд.1.2!E35</f>
        <v>0</v>
      </c>
      <c r="H36" s="141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1">
        <f>Разд.1.1!E35</f>
        <v>0</v>
      </c>
      <c r="G37" s="141">
        <f>Разд.1.2!E36</f>
        <v>0</v>
      </c>
      <c r="H37" s="141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1">
        <f>Разд.1.1!E36</f>
        <v>0</v>
      </c>
      <c r="G38" s="141">
        <f>Разд.1.2!E37</f>
        <v>0</v>
      </c>
      <c r="H38" s="141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>
      <c r="A39" s="79" t="s">
        <v>223</v>
      </c>
      <c r="B39" s="80" t="s">
        <v>64</v>
      </c>
      <c r="C39" s="81">
        <v>133</v>
      </c>
      <c r="D39" s="70"/>
      <c r="E39" s="66"/>
      <c r="F39" s="141"/>
      <c r="G39" s="141">
        <f>Разд.1.2!E38</f>
        <v>0</v>
      </c>
      <c r="H39" s="141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1">
        <f>Разд.1.1!E38</f>
        <v>0</v>
      </c>
      <c r="G40" s="141">
        <f>Разд.1.2!E39</f>
        <v>0</v>
      </c>
      <c r="H40" s="141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1">
        <f>Разд.1.1!E39</f>
        <v>0</v>
      </c>
      <c r="G41" s="141">
        <f>Разд.1.2!E40</f>
        <v>0</v>
      </c>
      <c r="H41" s="141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1">
        <f>Разд.1.1!E40</f>
        <v>0</v>
      </c>
      <c r="G42" s="141">
        <f>Разд.1.2!E41</f>
        <v>0</v>
      </c>
      <c r="H42" s="141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4">
        <f t="shared" ref="F43" si="14">+F44+F47+F48+F49</f>
        <v>0</v>
      </c>
      <c r="G43" s="124">
        <f>Разд.1.2!E43</f>
        <v>0</v>
      </c>
      <c r="H43" s="124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1">
        <f>Разд.1.1!E43</f>
        <v>0</v>
      </c>
      <c r="G44" s="141">
        <f>Разд.1.2!E44</f>
        <v>0</v>
      </c>
      <c r="H44" s="141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1">
        <f>Разд.1.1!E44</f>
        <v>0</v>
      </c>
      <c r="G45" s="141">
        <f>Разд.1.2!E45</f>
        <v>0</v>
      </c>
      <c r="H45" s="141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>
      <c r="A46" s="62"/>
      <c r="B46" s="69"/>
      <c r="C46" s="70"/>
      <c r="D46" s="70"/>
      <c r="E46" s="66">
        <f t="shared" si="12"/>
        <v>0</v>
      </c>
      <c r="F46" s="141">
        <f>Разд.1.1!E45</f>
        <v>0</v>
      </c>
      <c r="G46" s="141">
        <f>Разд.1.2!E46</f>
        <v>0</v>
      </c>
      <c r="H46" s="141">
        <f>Разд.1.3!E46</f>
        <v>0</v>
      </c>
      <c r="I46" s="129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1">
        <f>Разд.1.1!E46</f>
        <v>0</v>
      </c>
      <c r="G47" s="141">
        <f>Разд.1.2!E47</f>
        <v>0</v>
      </c>
      <c r="H47" s="141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1">
        <f>Разд.1.1!E47</f>
        <v>0</v>
      </c>
      <c r="G48" s="141">
        <f>Разд.1.2!E48</f>
        <v>0</v>
      </c>
      <c r="H48" s="141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1">
        <f>Разд.1.1!E48</f>
        <v>0</v>
      </c>
      <c r="G49" s="141">
        <f>Разд.1.2!E49</f>
        <v>0</v>
      </c>
      <c r="H49" s="141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>
      <c r="A50" s="59" t="s">
        <v>80</v>
      </c>
      <c r="B50" s="67" t="s">
        <v>79</v>
      </c>
      <c r="C50" s="68">
        <v>850</v>
      </c>
      <c r="D50" s="68"/>
      <c r="E50" s="72">
        <f>+E51+E52+E53</f>
        <v>199849.95</v>
      </c>
      <c r="F50" s="124">
        <f t="shared" ref="F50" si="15">+F51+F52+F53</f>
        <v>199849.95</v>
      </c>
      <c r="G50" s="124">
        <f>Разд.1.2!E50</f>
        <v>0</v>
      </c>
      <c r="H50" s="124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>
      <c r="A51" s="62" t="s">
        <v>81</v>
      </c>
      <c r="B51" s="69" t="s">
        <v>82</v>
      </c>
      <c r="C51" s="70">
        <v>851</v>
      </c>
      <c r="D51" s="70"/>
      <c r="E51" s="66">
        <f t="shared" si="12"/>
        <v>135545</v>
      </c>
      <c r="F51" s="141">
        <f>Разд.1.1!E50</f>
        <v>135545</v>
      </c>
      <c r="G51" s="141">
        <f>Разд.1.2!E51</f>
        <v>0</v>
      </c>
      <c r="H51" s="141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>
      <c r="A52" s="62" t="s">
        <v>84</v>
      </c>
      <c r="B52" s="69" t="s">
        <v>83</v>
      </c>
      <c r="C52" s="70">
        <v>852</v>
      </c>
      <c r="D52" s="70"/>
      <c r="E52" s="66">
        <f t="shared" si="12"/>
        <v>19186</v>
      </c>
      <c r="F52" s="141">
        <f>Разд.1.1!E51</f>
        <v>19186</v>
      </c>
      <c r="G52" s="141">
        <f>Разд.1.2!E52</f>
        <v>0</v>
      </c>
      <c r="H52" s="141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>
      <c r="A53" s="62" t="s">
        <v>85</v>
      </c>
      <c r="B53" s="69" t="s">
        <v>86</v>
      </c>
      <c r="C53" s="70">
        <v>853</v>
      </c>
      <c r="D53" s="70"/>
      <c r="E53" s="66">
        <f t="shared" si="12"/>
        <v>45118.95</v>
      </c>
      <c r="F53" s="141">
        <f>Разд.1.1!E52</f>
        <v>45118.95</v>
      </c>
      <c r="G53" s="141">
        <f>Разд.1.2!E53</f>
        <v>0</v>
      </c>
      <c r="H53" s="141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4">
        <f>F55+F56+F57++F58+F59+F60</f>
        <v>0</v>
      </c>
      <c r="G54" s="124">
        <f>Разд.1.2!E54</f>
        <v>0</v>
      </c>
      <c r="H54" s="124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1">
        <f>Разд.1.2!E55</f>
        <v>0</v>
      </c>
      <c r="H55" s="141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1">
        <f>Разд.1.2!E56</f>
        <v>0</v>
      </c>
      <c r="H56" s="141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1">
        <f>Разд.1.2!E57</f>
        <v>0</v>
      </c>
      <c r="H57" s="141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1">
        <f>Разд.1.2!E58</f>
        <v>0</v>
      </c>
      <c r="H58" s="141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1">
        <f>Разд.1.2!E59</f>
        <v>0</v>
      </c>
      <c r="H59" s="141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1">
        <f>Разд.1.2!E60</f>
        <v>0</v>
      </c>
      <c r="H60" s="141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75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4">
        <f t="shared" ref="F61" si="18">+F62</f>
        <v>0</v>
      </c>
      <c r="G61" s="124">
        <f>Разд.1.2!E61</f>
        <v>0</v>
      </c>
      <c r="H61" s="124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1">
        <f>Разд.1.1!E61</f>
        <v>0</v>
      </c>
      <c r="G62" s="141">
        <f>Разд.1.2!E62</f>
        <v>0</v>
      </c>
      <c r="H62" s="141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5584837.9100000001</v>
      </c>
      <c r="F63" s="124">
        <f>+F64+F65+F66+F67+F73+F74+F75</f>
        <v>6726786.8700000001</v>
      </c>
      <c r="G63" s="124">
        <f>Разд.1.2!E63</f>
        <v>0</v>
      </c>
      <c r="H63" s="124">
        <f>Разд.1.3!E63</f>
        <v>0</v>
      </c>
      <c r="I63" s="132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1">
        <f>Разд.1.1!E63</f>
        <v>0</v>
      </c>
      <c r="G64" s="141">
        <f>Разд.1.2!E64</f>
        <v>0</v>
      </c>
      <c r="H64" s="141">
        <f>Разд.1.3!E64</f>
        <v>0</v>
      </c>
      <c r="I64" s="129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>
      <c r="A65" s="62"/>
      <c r="B65" s="69"/>
      <c r="C65" s="70"/>
      <c r="D65" s="70"/>
      <c r="E65" s="66">
        <f t="shared" si="12"/>
        <v>0</v>
      </c>
      <c r="F65" s="141">
        <f>Разд.1.1!E64</f>
        <v>0</v>
      </c>
      <c r="G65" s="141">
        <f>Разд.1.2!E65</f>
        <v>0</v>
      </c>
      <c r="H65" s="141">
        <f>Разд.1.3!E65</f>
        <v>0</v>
      </c>
      <c r="I65" s="129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1">
        <f>Разд.1.1!E65</f>
        <v>0</v>
      </c>
      <c r="G66" s="141">
        <f>Разд.1.2!E66</f>
        <v>0</v>
      </c>
      <c r="H66" s="141">
        <f>Разд.1.3!E66</f>
        <v>0</v>
      </c>
      <c r="I66" s="129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>
      <c r="A67" s="59" t="s">
        <v>104</v>
      </c>
      <c r="B67" s="59" t="s">
        <v>105</v>
      </c>
      <c r="C67" s="59">
        <v>244</v>
      </c>
      <c r="D67" s="59"/>
      <c r="E67" s="59">
        <f>SUM(F67:S67)</f>
        <v>5584837.9100000001</v>
      </c>
      <c r="F67" s="124">
        <f>Разд.1.1!E66</f>
        <v>5584837.9100000001</v>
      </c>
      <c r="G67" s="124">
        <f>Разд.1.2!E67</f>
        <v>0</v>
      </c>
      <c r="H67" s="124">
        <f>Разд.1.3!E67</f>
        <v>0</v>
      </c>
      <c r="I67" s="132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>
      <c r="A68" s="88" t="s">
        <v>121</v>
      </c>
      <c r="B68" s="69"/>
      <c r="C68" s="70"/>
      <c r="D68" s="70"/>
      <c r="E68" s="66">
        <f t="shared" si="12"/>
        <v>0</v>
      </c>
      <c r="F68" s="141">
        <f>Разд.1.1!E67</f>
        <v>0</v>
      </c>
      <c r="G68" s="141">
        <f>Разд.1.2!E68</f>
        <v>0</v>
      </c>
      <c r="H68" s="141">
        <f>Разд.1.3!E68</f>
        <v>0</v>
      </c>
      <c r="I68" s="129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>
      <c r="A69" s="88" t="s">
        <v>123</v>
      </c>
      <c r="B69" s="69" t="s">
        <v>127</v>
      </c>
      <c r="C69" s="70">
        <v>244</v>
      </c>
      <c r="D69" s="70"/>
      <c r="E69" s="66">
        <f t="shared" si="12"/>
        <v>464920</v>
      </c>
      <c r="F69" s="141">
        <f>Разд.1.1!E68</f>
        <v>464920</v>
      </c>
      <c r="G69" s="141">
        <f>Разд.1.2!E69</f>
        <v>0</v>
      </c>
      <c r="H69" s="141">
        <f>Разд.1.3!E69</f>
        <v>0</v>
      </c>
      <c r="I69" s="129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>
      <c r="A70" s="88" t="s">
        <v>124</v>
      </c>
      <c r="B70" s="69" t="s">
        <v>128</v>
      </c>
      <c r="C70" s="70">
        <v>244</v>
      </c>
      <c r="D70" s="70"/>
      <c r="E70" s="66">
        <f t="shared" si="12"/>
        <v>1276100</v>
      </c>
      <c r="F70" s="141">
        <f>Разд.1.1!E69</f>
        <v>1276100</v>
      </c>
      <c r="G70" s="141">
        <f>Разд.1.2!E70</f>
        <v>0</v>
      </c>
      <c r="H70" s="141">
        <f>Разд.1.3!E70</f>
        <v>0</v>
      </c>
      <c r="I70" s="129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>
      <c r="A71" s="88" t="s">
        <v>125</v>
      </c>
      <c r="B71" s="69" t="s">
        <v>129</v>
      </c>
      <c r="C71" s="70">
        <v>244</v>
      </c>
      <c r="D71" s="70"/>
      <c r="E71" s="66">
        <f t="shared" si="12"/>
        <v>3064865.91</v>
      </c>
      <c r="F71" s="141">
        <f>Разд.1.1!E70</f>
        <v>3064865.91</v>
      </c>
      <c r="G71" s="141">
        <f>Разд.1.2!E71</f>
        <v>0</v>
      </c>
      <c r="H71" s="141">
        <f>Разд.1.3!E71</f>
        <v>0</v>
      </c>
      <c r="I71" s="129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>
      <c r="A72" s="88" t="s">
        <v>126</v>
      </c>
      <c r="B72" s="69"/>
      <c r="C72" s="70"/>
      <c r="D72" s="70"/>
      <c r="E72" s="66">
        <f t="shared" si="12"/>
        <v>2505439.81</v>
      </c>
      <c r="F72" s="141">
        <f>Разд.1.1!E71</f>
        <v>2505439.81</v>
      </c>
      <c r="G72" s="141">
        <f>Разд.1.2!E72</f>
        <v>0</v>
      </c>
      <c r="H72" s="141">
        <f>Разд.1.3!E72</f>
        <v>0</v>
      </c>
      <c r="I72" s="129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>
      <c r="A73" s="89" t="s">
        <v>239</v>
      </c>
      <c r="B73" s="90" t="s">
        <v>122</v>
      </c>
      <c r="C73" s="78">
        <v>246</v>
      </c>
      <c r="D73" s="78"/>
      <c r="E73" s="96"/>
      <c r="F73" s="149">
        <f>Разд.1.1!E72</f>
        <v>0</v>
      </c>
      <c r="G73" s="141">
        <f>Разд.1.2!E73</f>
        <v>0</v>
      </c>
      <c r="H73" s="141">
        <f>Разд.1.3!E73</f>
        <v>0</v>
      </c>
      <c r="I73" s="131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>
      <c r="A74" s="91" t="s">
        <v>236</v>
      </c>
      <c r="B74" s="87" t="s">
        <v>240</v>
      </c>
      <c r="C74" s="87">
        <v>247</v>
      </c>
      <c r="D74" s="87"/>
      <c r="E74" s="72"/>
      <c r="F74" s="124">
        <f>Разд.1.1!E73</f>
        <v>1141948.96</v>
      </c>
      <c r="G74" s="124">
        <f>Разд.1.2!E74</f>
        <v>0</v>
      </c>
      <c r="H74" s="124">
        <f>Разд.1.3!E74</f>
        <v>0</v>
      </c>
      <c r="I74" s="132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1">
        <f>Разд.1.1!E74</f>
        <v>0</v>
      </c>
      <c r="G75" s="141">
        <f>Разд.1.2!E75</f>
        <v>0</v>
      </c>
      <c r="H75" s="141">
        <f>Разд.1.3!E75</f>
        <v>0</v>
      </c>
      <c r="I75" s="129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1">
        <f>Разд.1.1!E75</f>
        <v>0</v>
      </c>
      <c r="G76" s="141">
        <f>Разд.1.2!E76</f>
        <v>0</v>
      </c>
      <c r="H76" s="141">
        <f>Разд.1.3!E76</f>
        <v>0</v>
      </c>
      <c r="I76" s="129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1">
        <f>Разд.1.1!E76</f>
        <v>0</v>
      </c>
      <c r="G77" s="141">
        <f>Разд.1.2!E77</f>
        <v>0</v>
      </c>
      <c r="H77" s="141">
        <f>Разд.1.3!E77</f>
        <v>0</v>
      </c>
      <c r="I77" s="129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8" customFormat="1" ht="15.75">
      <c r="A78" s="62" t="s">
        <v>264</v>
      </c>
      <c r="B78" s="90" t="s">
        <v>265</v>
      </c>
      <c r="C78" s="70">
        <v>880</v>
      </c>
      <c r="D78" s="70"/>
      <c r="E78" s="121"/>
      <c r="F78" s="141"/>
      <c r="G78" s="141"/>
      <c r="H78" s="141"/>
      <c r="I78" s="129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9" ht="15.7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4">
        <f t="shared" ref="F79" si="22">F80+F81+F82</f>
        <v>0</v>
      </c>
      <c r="G79" s="124">
        <f>Разд.1.2!E79</f>
        <v>0</v>
      </c>
      <c r="H79" s="124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1">
        <f>Разд.1.1!E79</f>
        <v>0</v>
      </c>
      <c r="G80" s="141">
        <f>Разд.1.2!E80</f>
        <v>0</v>
      </c>
      <c r="H80" s="141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1">
        <f>Разд.1.1!E80</f>
        <v>0</v>
      </c>
      <c r="G81" s="141">
        <f>Разд.1.2!E81</f>
        <v>0</v>
      </c>
      <c r="H81" s="141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1">
        <f>Разд.1.1!E81</f>
        <v>0</v>
      </c>
      <c r="G82" s="141">
        <f>Разд.1.2!E82</f>
        <v>0</v>
      </c>
      <c r="H82" s="141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4">
        <f t="shared" ref="F83" si="23">F84</f>
        <v>0</v>
      </c>
      <c r="G83" s="124">
        <f>Разд.1.2!E83</f>
        <v>0</v>
      </c>
      <c r="H83" s="124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1">
        <f>Разд.1.1!E83</f>
        <v>0</v>
      </c>
      <c r="G84" s="141">
        <f>Разд.1.2!E84</f>
        <v>0</v>
      </c>
      <c r="H84" s="141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3"/>
  <sheetViews>
    <sheetView tabSelected="1"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F11" sqref="F11"/>
    </sheetView>
  </sheetViews>
  <sheetFormatPr defaultRowHeight="15"/>
  <cols>
    <col min="1" max="1" width="78.28515625" style="2" customWidth="1"/>
    <col min="2" max="2" width="8.8554687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28" style="1" customWidth="1"/>
    <col min="8" max="8" width="26.28515625" style="1" customWidth="1"/>
    <col min="9" max="9" width="20.5703125" style="1" customWidth="1"/>
    <col min="10" max="10" width="25.140625" style="1" customWidth="1"/>
    <col min="11" max="12" width="17.85546875" style="1" customWidth="1"/>
    <col min="13" max="13" width="18.42578125" style="1" customWidth="1"/>
    <col min="14" max="14" width="27.42578125" style="1" customWidth="1"/>
    <col min="15" max="16" width="22.5703125" style="1" customWidth="1"/>
    <col min="17" max="17" width="13.42578125" style="1" hidden="1" customWidth="1"/>
    <col min="18" max="18" width="19" style="1" customWidth="1"/>
    <col min="19" max="19" width="18.42578125" style="1" customWidth="1"/>
    <col min="20" max="20" width="11.85546875" style="1" customWidth="1"/>
    <col min="21" max="21" width="10" style="1" customWidth="1"/>
    <col min="22" max="22" width="14.140625" style="1" customWidth="1"/>
    <col min="23" max="23" width="13" style="1" hidden="1" customWidth="1"/>
    <col min="24" max="24" width="11.7109375" style="1" hidden="1" customWidth="1"/>
    <col min="25" max="25" width="13.140625" hidden="1" customWidth="1"/>
    <col min="26" max="31" width="9.140625" customWidth="1"/>
  </cols>
  <sheetData>
    <row r="1" spans="1:25" ht="31.9" customHeight="1">
      <c r="A1" s="179" t="s">
        <v>299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5" s="4" customFormat="1" ht="60.6" customHeight="1">
      <c r="A2" s="180" t="s">
        <v>11</v>
      </c>
      <c r="B2" s="181" t="s">
        <v>12</v>
      </c>
      <c r="C2" s="180" t="s">
        <v>13</v>
      </c>
      <c r="D2" s="180" t="s">
        <v>200</v>
      </c>
      <c r="E2" s="182" t="s">
        <v>192</v>
      </c>
      <c r="F2" s="182" t="s">
        <v>161</v>
      </c>
      <c r="G2" s="183" t="s">
        <v>162</v>
      </c>
      <c r="H2" s="186"/>
      <c r="I2" s="186"/>
      <c r="J2" s="186"/>
      <c r="K2" s="186"/>
      <c r="L2" s="186"/>
      <c r="M2" s="186"/>
      <c r="N2" s="186"/>
      <c r="O2" s="186"/>
      <c r="P2" s="186"/>
      <c r="Q2" s="187"/>
      <c r="R2" s="188" t="s">
        <v>163</v>
      </c>
      <c r="S2" s="182" t="s">
        <v>273</v>
      </c>
      <c r="T2" s="182"/>
      <c r="U2" s="182"/>
      <c r="V2" s="182"/>
      <c r="W2" s="182"/>
      <c r="X2" s="182"/>
    </row>
    <row r="3" spans="1:25" s="4" customFormat="1" ht="288.75" customHeight="1">
      <c r="A3" s="180"/>
      <c r="B3" s="181"/>
      <c r="C3" s="180"/>
      <c r="D3" s="180"/>
      <c r="E3" s="182"/>
      <c r="F3" s="182"/>
      <c r="G3" s="161" t="s">
        <v>279</v>
      </c>
      <c r="H3" s="92" t="s">
        <v>287</v>
      </c>
      <c r="I3" s="162" t="s">
        <v>280</v>
      </c>
      <c r="J3" s="162" t="s">
        <v>288</v>
      </c>
      <c r="K3" s="139" t="s">
        <v>289</v>
      </c>
      <c r="L3" s="162" t="s">
        <v>292</v>
      </c>
      <c r="M3" s="162" t="s">
        <v>290</v>
      </c>
      <c r="N3" s="166" t="s">
        <v>295</v>
      </c>
      <c r="O3" s="163" t="s">
        <v>293</v>
      </c>
      <c r="P3" s="165" t="s">
        <v>300</v>
      </c>
      <c r="Q3" s="117" t="s">
        <v>291</v>
      </c>
      <c r="R3" s="189"/>
      <c r="S3" s="92" t="s">
        <v>203</v>
      </c>
      <c r="T3" s="92" t="s">
        <v>204</v>
      </c>
      <c r="U3" s="113" t="s">
        <v>167</v>
      </c>
      <c r="V3" s="92" t="s">
        <v>205</v>
      </c>
      <c r="W3" s="97"/>
      <c r="X3" s="92"/>
      <c r="Y3" s="92"/>
    </row>
    <row r="4" spans="1:25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/>
      <c r="R4" s="65">
        <v>17</v>
      </c>
      <c r="S4" s="65">
        <v>18</v>
      </c>
      <c r="T4" s="65">
        <v>19</v>
      </c>
      <c r="U4" s="65">
        <v>20</v>
      </c>
      <c r="V4" s="65">
        <v>21</v>
      </c>
      <c r="W4" s="65">
        <v>14</v>
      </c>
      <c r="X4" s="65">
        <v>15</v>
      </c>
      <c r="Y4" s="65">
        <v>16</v>
      </c>
    </row>
    <row r="5" spans="1:25" ht="15.75">
      <c r="A5" s="58" t="s">
        <v>17</v>
      </c>
      <c r="B5" s="64" t="s">
        <v>18</v>
      </c>
      <c r="C5" s="65" t="s">
        <v>19</v>
      </c>
      <c r="D5" s="65" t="s">
        <v>19</v>
      </c>
      <c r="E5" s="129">
        <f>SUM(F5:Y5)</f>
        <v>872091.5</v>
      </c>
      <c r="F5" s="83">
        <f>139000+2951.5+60921.05+36500+70000+69000+27000+270000+15000+95000+45800+5800+25000+10000+118.95</f>
        <v>872091.5</v>
      </c>
      <c r="G5" s="83"/>
      <c r="H5" s="66"/>
      <c r="I5" s="66"/>
      <c r="J5" s="66"/>
      <c r="K5" s="121"/>
      <c r="L5" s="121"/>
      <c r="M5" s="121"/>
      <c r="N5" s="121"/>
      <c r="O5" s="121"/>
      <c r="P5" s="121"/>
      <c r="Q5" s="66"/>
      <c r="R5" s="66"/>
      <c r="S5" s="66"/>
      <c r="T5" s="83"/>
      <c r="U5" s="83"/>
      <c r="V5" s="66"/>
      <c r="W5" s="66"/>
      <c r="X5" s="66"/>
      <c r="Y5" s="66"/>
    </row>
    <row r="6" spans="1:25" ht="15.75">
      <c r="A6" s="58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83"/>
      <c r="G6" s="66"/>
      <c r="H6" s="66"/>
      <c r="I6" s="66"/>
      <c r="J6" s="66"/>
      <c r="K6" s="121"/>
      <c r="L6" s="121"/>
      <c r="M6" s="121"/>
      <c r="N6" s="121"/>
      <c r="O6" s="121"/>
      <c r="P6" s="121"/>
      <c r="Q6" s="66"/>
      <c r="R6" s="66"/>
      <c r="S6" s="66"/>
      <c r="T6" s="66"/>
      <c r="U6" s="66"/>
      <c r="V6" s="66"/>
      <c r="W6" s="66" t="e">
        <f>+W5+W7-W28</f>
        <v>#REF!</v>
      </c>
      <c r="X6" s="66" t="e">
        <f>+X5+X7-X28</f>
        <v>#REF!</v>
      </c>
      <c r="Y6" s="66" t="e">
        <f>+Y5+Y7-Y28</f>
        <v>#REF!</v>
      </c>
    </row>
    <row r="7" spans="1:25" ht="15.75">
      <c r="A7" s="56" t="s">
        <v>22</v>
      </c>
      <c r="B7" s="57" t="s">
        <v>28</v>
      </c>
      <c r="C7" s="50"/>
      <c r="D7" s="50"/>
      <c r="E7" s="128">
        <f>E8+E10+E14+E17+E21+E23</f>
        <v>33052541.859999999</v>
      </c>
      <c r="F7" s="128">
        <f>+F8+F10+F14+F17+F21+F23</f>
        <v>27643282.049999997</v>
      </c>
      <c r="G7" s="128">
        <f t="shared" ref="G7:Y7" si="0">+G8+G10+G14+G17+G21+G23</f>
        <v>150076.41</v>
      </c>
      <c r="H7" s="128">
        <f t="shared" si="0"/>
        <v>70559.399999999994</v>
      </c>
      <c r="I7" s="128">
        <f t="shared" si="0"/>
        <v>855929</v>
      </c>
      <c r="J7" s="128">
        <f t="shared" si="0"/>
        <v>677655</v>
      </c>
      <c r="K7" s="128">
        <f t="shared" si="0"/>
        <v>0</v>
      </c>
      <c r="L7" s="128">
        <f t="shared" si="0"/>
        <v>1250000</v>
      </c>
      <c r="M7" s="128">
        <f t="shared" si="0"/>
        <v>26100</v>
      </c>
      <c r="N7" s="128">
        <f t="shared" si="0"/>
        <v>677065</v>
      </c>
      <c r="O7" s="128">
        <f t="shared" si="0"/>
        <v>179550</v>
      </c>
      <c r="P7" s="128">
        <f>+P8+P10+P14+P17+P21+P23</f>
        <v>552325</v>
      </c>
      <c r="Q7" s="128">
        <f t="shared" si="0"/>
        <v>0</v>
      </c>
      <c r="R7" s="128">
        <f t="shared" si="0"/>
        <v>0</v>
      </c>
      <c r="S7" s="128">
        <f t="shared" si="0"/>
        <v>970000</v>
      </c>
      <c r="T7" s="128">
        <f t="shared" si="0"/>
        <v>0</v>
      </c>
      <c r="U7" s="128">
        <f t="shared" si="0"/>
        <v>0</v>
      </c>
      <c r="V7" s="128">
        <f t="shared" si="0"/>
        <v>0</v>
      </c>
      <c r="W7" s="55" t="e">
        <f t="shared" si="0"/>
        <v>#REF!</v>
      </c>
      <c r="X7" s="55" t="e">
        <f t="shared" si="0"/>
        <v>#REF!</v>
      </c>
      <c r="Y7" s="55" t="e">
        <f t="shared" si="0"/>
        <v>#REF!</v>
      </c>
    </row>
    <row r="8" spans="1:25" ht="31.5">
      <c r="A8" s="59" t="s">
        <v>201</v>
      </c>
      <c r="B8" s="67" t="s">
        <v>29</v>
      </c>
      <c r="C8" s="68">
        <v>120</v>
      </c>
      <c r="D8" s="77"/>
      <c r="E8" s="124">
        <f>E9</f>
        <v>0</v>
      </c>
      <c r="F8" s="124">
        <f t="shared" ref="F8:X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ref="K8:P8" si="2">K9</f>
        <v>0</v>
      </c>
      <c r="L8" s="124">
        <f t="shared" si="2"/>
        <v>0</v>
      </c>
      <c r="M8" s="124">
        <f t="shared" si="2"/>
        <v>0</v>
      </c>
      <c r="N8" s="124">
        <f t="shared" si="2"/>
        <v>0</v>
      </c>
      <c r="O8" s="124">
        <f t="shared" si="2"/>
        <v>0</v>
      </c>
      <c r="P8" s="124">
        <f t="shared" si="2"/>
        <v>0</v>
      </c>
      <c r="Q8" s="124">
        <f t="shared" si="1"/>
        <v>0</v>
      </c>
      <c r="R8" s="124">
        <f t="shared" si="1"/>
        <v>0</v>
      </c>
      <c r="S8" s="124">
        <f t="shared" si="1"/>
        <v>0</v>
      </c>
      <c r="T8" s="124">
        <f t="shared" si="1"/>
        <v>0</v>
      </c>
      <c r="U8" s="124">
        <f>U9</f>
        <v>0</v>
      </c>
      <c r="V8" s="124">
        <f>V9</f>
        <v>0</v>
      </c>
      <c r="W8" s="72">
        <f t="shared" si="1"/>
        <v>0</v>
      </c>
      <c r="X8" s="72">
        <f t="shared" si="1"/>
        <v>0</v>
      </c>
      <c r="Y8" s="72">
        <f>Y9</f>
        <v>0</v>
      </c>
    </row>
    <row r="9" spans="1:25" ht="15.75">
      <c r="A9" s="62" t="s">
        <v>207</v>
      </c>
      <c r="B9" s="69" t="s">
        <v>30</v>
      </c>
      <c r="C9" s="70"/>
      <c r="D9" s="140"/>
      <c r="E9" s="141">
        <f>U9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>
        <f>U28-U5</f>
        <v>0</v>
      </c>
      <c r="V9" s="101"/>
      <c r="W9" s="71"/>
      <c r="X9" s="71"/>
      <c r="Y9" s="71"/>
    </row>
    <row r="10" spans="1:25" ht="31.5">
      <c r="A10" s="59" t="s">
        <v>24</v>
      </c>
      <c r="B10" s="67" t="s">
        <v>31</v>
      </c>
      <c r="C10" s="68">
        <v>130</v>
      </c>
      <c r="D10" s="77"/>
      <c r="E10" s="124">
        <f>+E11+E12+E13</f>
        <v>28613282.049999997</v>
      </c>
      <c r="F10" s="124">
        <f t="shared" ref="F10:Y10" si="3">+F11+F12+F13</f>
        <v>27643282.049999997</v>
      </c>
      <c r="G10" s="124">
        <f t="shared" si="3"/>
        <v>0</v>
      </c>
      <c r="H10" s="124">
        <f t="shared" si="3"/>
        <v>0</v>
      </c>
      <c r="I10" s="124">
        <f t="shared" ref="I10" si="4">+I11+I12+I13</f>
        <v>0</v>
      </c>
      <c r="J10" s="124">
        <f>+J11+J12+J13</f>
        <v>0</v>
      </c>
      <c r="K10" s="124">
        <f t="shared" ref="K10:O10" si="5">+K11+K12+K13</f>
        <v>0</v>
      </c>
      <c r="L10" s="124">
        <f t="shared" si="5"/>
        <v>0</v>
      </c>
      <c r="M10" s="124">
        <f t="shared" si="5"/>
        <v>0</v>
      </c>
      <c r="N10" s="124">
        <f t="shared" si="5"/>
        <v>0</v>
      </c>
      <c r="O10" s="124">
        <f t="shared" si="5"/>
        <v>0</v>
      </c>
      <c r="P10" s="124">
        <f t="shared" ref="P10" si="6">+P11+P12+P13</f>
        <v>0</v>
      </c>
      <c r="Q10" s="124">
        <f t="shared" ref="Q10" si="7">+Q11+Q12+Q13</f>
        <v>0</v>
      </c>
      <c r="R10" s="124">
        <f t="shared" ref="R10" si="8">+R11+R12+R13</f>
        <v>0</v>
      </c>
      <c r="S10" s="124">
        <f t="shared" si="3"/>
        <v>970000</v>
      </c>
      <c r="T10" s="124">
        <f t="shared" si="3"/>
        <v>0</v>
      </c>
      <c r="U10" s="124">
        <f>+U11+U12+U13</f>
        <v>0</v>
      </c>
      <c r="V10" s="124">
        <f>+V11+V12+V13</f>
        <v>0</v>
      </c>
      <c r="W10" s="72">
        <f t="shared" si="3"/>
        <v>0</v>
      </c>
      <c r="X10" s="72">
        <f t="shared" si="3"/>
        <v>0</v>
      </c>
      <c r="Y10" s="72">
        <f t="shared" si="3"/>
        <v>0</v>
      </c>
    </row>
    <row r="11" spans="1:25" ht="63">
      <c r="A11" s="61" t="s">
        <v>32</v>
      </c>
      <c r="B11" s="69" t="s">
        <v>33</v>
      </c>
      <c r="C11" s="70">
        <v>130</v>
      </c>
      <c r="D11" s="142"/>
      <c r="E11" s="141">
        <f>F11</f>
        <v>27643282.049999997</v>
      </c>
      <c r="F11" s="101">
        <f>F28-F5-F26</f>
        <v>27643282.049999997</v>
      </c>
      <c r="G11" s="101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71"/>
      <c r="X11" s="71"/>
      <c r="Y11" s="71"/>
    </row>
    <row r="12" spans="1:25" ht="47.25">
      <c r="A12" s="62" t="s">
        <v>25</v>
      </c>
      <c r="B12" s="69" t="s">
        <v>34</v>
      </c>
      <c r="C12" s="70">
        <v>130</v>
      </c>
      <c r="D12" s="14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71"/>
      <c r="X12" s="71"/>
      <c r="Y12" s="71"/>
    </row>
    <row r="13" spans="1:25" ht="15.75">
      <c r="A13" s="62" t="s">
        <v>199</v>
      </c>
      <c r="B13" s="69" t="s">
        <v>198</v>
      </c>
      <c r="C13" s="70">
        <v>130</v>
      </c>
      <c r="D13" s="140"/>
      <c r="E13" s="141">
        <f>S13+T13+U13</f>
        <v>970000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01">
        <f>S28-S5-S26</f>
        <v>970000</v>
      </c>
      <c r="T13" s="101">
        <f>T28-T5-T26</f>
        <v>0</v>
      </c>
      <c r="U13" s="101"/>
      <c r="V13" s="142"/>
      <c r="W13" s="71"/>
      <c r="X13" s="71"/>
      <c r="Y13" s="71"/>
    </row>
    <row r="14" spans="1:25" ht="15.7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Y14" si="9">+H15+H16</f>
        <v>0</v>
      </c>
      <c r="I14" s="124">
        <f t="shared" ref="I14" si="10">+I15+I16</f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f t="shared" ref="Q14" si="11">+Q15+Q16</f>
        <v>0</v>
      </c>
      <c r="R14" s="124">
        <f t="shared" ref="R14" si="12">+R15+R16</f>
        <v>0</v>
      </c>
      <c r="S14" s="124">
        <f t="shared" si="9"/>
        <v>0</v>
      </c>
      <c r="T14" s="124">
        <f t="shared" si="9"/>
        <v>0</v>
      </c>
      <c r="U14" s="124">
        <f>+U15+U16</f>
        <v>0</v>
      </c>
      <c r="V14" s="124">
        <f t="shared" si="9"/>
        <v>0</v>
      </c>
      <c r="W14" s="72">
        <f t="shared" si="9"/>
        <v>0</v>
      </c>
      <c r="X14" s="72">
        <f t="shared" si="9"/>
        <v>0</v>
      </c>
      <c r="Y14" s="72">
        <f t="shared" si="9"/>
        <v>0</v>
      </c>
    </row>
    <row r="15" spans="1:25" ht="15.75">
      <c r="A15" s="62" t="s">
        <v>23</v>
      </c>
      <c r="B15" s="69" t="s">
        <v>36</v>
      </c>
      <c r="C15" s="70">
        <v>140</v>
      </c>
      <c r="D15" s="140"/>
      <c r="E15" s="141">
        <f>U15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01"/>
      <c r="V15" s="142"/>
      <c r="W15" s="71"/>
      <c r="X15" s="71"/>
      <c r="Y15" s="71"/>
    </row>
    <row r="16" spans="1:25" ht="15.75">
      <c r="A16" s="62"/>
      <c r="B16" s="69"/>
      <c r="C16" s="70"/>
      <c r="D16" s="140"/>
      <c r="E16" s="141">
        <f>U16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71"/>
      <c r="X16" s="71"/>
      <c r="Y16" s="71"/>
    </row>
    <row r="17" spans="1:25" ht="15.75">
      <c r="A17" s="59" t="s">
        <v>27</v>
      </c>
      <c r="B17" s="67" t="s">
        <v>37</v>
      </c>
      <c r="C17" s="68">
        <v>150</v>
      </c>
      <c r="D17" s="77"/>
      <c r="E17" s="124">
        <f>E20+E18</f>
        <v>4439259.8100000005</v>
      </c>
      <c r="F17" s="124">
        <f t="shared" ref="F17:Y17" si="13">F18</f>
        <v>0</v>
      </c>
      <c r="G17" s="124">
        <f t="shared" si="13"/>
        <v>150076.41</v>
      </c>
      <c r="H17" s="124">
        <f t="shared" si="13"/>
        <v>70559.399999999994</v>
      </c>
      <c r="I17" s="124">
        <f t="shared" si="13"/>
        <v>855929</v>
      </c>
      <c r="J17" s="124">
        <f>J18</f>
        <v>677655</v>
      </c>
      <c r="K17" s="124">
        <f t="shared" ref="K17:Q17" si="14">K18</f>
        <v>0</v>
      </c>
      <c r="L17" s="124">
        <f t="shared" si="14"/>
        <v>1250000</v>
      </c>
      <c r="M17" s="124">
        <f t="shared" si="14"/>
        <v>26100</v>
      </c>
      <c r="N17" s="124">
        <f t="shared" si="14"/>
        <v>677065</v>
      </c>
      <c r="O17" s="124">
        <f t="shared" si="14"/>
        <v>179550</v>
      </c>
      <c r="P17" s="124">
        <f t="shared" si="14"/>
        <v>552325</v>
      </c>
      <c r="Q17" s="124">
        <f t="shared" si="14"/>
        <v>0</v>
      </c>
      <c r="R17" s="124">
        <f t="shared" si="13"/>
        <v>0</v>
      </c>
      <c r="S17" s="124">
        <f t="shared" si="13"/>
        <v>0</v>
      </c>
      <c r="T17" s="124">
        <f t="shared" si="13"/>
        <v>0</v>
      </c>
      <c r="U17" s="124">
        <f>U18+U19+U20</f>
        <v>0</v>
      </c>
      <c r="V17" s="124">
        <f>V20</f>
        <v>0</v>
      </c>
      <c r="W17" s="72">
        <f t="shared" si="13"/>
        <v>0</v>
      </c>
      <c r="X17" s="72">
        <f t="shared" si="13"/>
        <v>0</v>
      </c>
      <c r="Y17" s="72">
        <f t="shared" si="13"/>
        <v>0</v>
      </c>
    </row>
    <row r="18" spans="1:25" ht="31.5">
      <c r="A18" s="61" t="s">
        <v>206</v>
      </c>
      <c r="B18" s="69" t="s">
        <v>209</v>
      </c>
      <c r="C18" s="70">
        <v>150</v>
      </c>
      <c r="D18" s="140"/>
      <c r="E18" s="141">
        <f>SUM(G18:Y18)</f>
        <v>4439259.8100000005</v>
      </c>
      <c r="F18" s="101"/>
      <c r="G18" s="101">
        <f t="shared" ref="G18:H18" si="15">G28-G5-G20</f>
        <v>150076.41</v>
      </c>
      <c r="H18" s="101">
        <f t="shared" si="15"/>
        <v>70559.399999999994</v>
      </c>
      <c r="I18" s="101">
        <f>I28-I5-I20</f>
        <v>855929</v>
      </c>
      <c r="J18" s="101">
        <f>J28-J5-J20</f>
        <v>677655</v>
      </c>
      <c r="K18" s="101">
        <f t="shared" ref="K18:Q18" si="16">K28-K5-K20</f>
        <v>0</v>
      </c>
      <c r="L18" s="101">
        <f t="shared" si="16"/>
        <v>1250000</v>
      </c>
      <c r="M18" s="101">
        <f t="shared" si="16"/>
        <v>26100</v>
      </c>
      <c r="N18" s="101">
        <f t="shared" si="16"/>
        <v>677065</v>
      </c>
      <c r="O18" s="101">
        <f t="shared" si="16"/>
        <v>179550</v>
      </c>
      <c r="P18" s="101">
        <f t="shared" ref="P18" si="17">P28-P5-P20</f>
        <v>552325</v>
      </c>
      <c r="Q18" s="101">
        <f t="shared" si="16"/>
        <v>0</v>
      </c>
      <c r="R18" s="101"/>
      <c r="S18" s="142"/>
      <c r="T18" s="142"/>
      <c r="U18" s="142"/>
      <c r="V18" s="142"/>
      <c r="W18" s="71"/>
      <c r="X18" s="71"/>
      <c r="Y18" s="71"/>
    </row>
    <row r="19" spans="1:25" ht="15.75">
      <c r="A19" s="62" t="s">
        <v>40</v>
      </c>
      <c r="B19" s="69" t="s">
        <v>210</v>
      </c>
      <c r="C19" s="70">
        <v>150</v>
      </c>
      <c r="D19" s="140"/>
      <c r="E19" s="141"/>
      <c r="F19" s="142"/>
      <c r="G19" s="142"/>
      <c r="H19" s="142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42"/>
      <c r="T19" s="142"/>
      <c r="U19" s="142"/>
      <c r="V19" s="142"/>
      <c r="W19" s="71"/>
      <c r="X19" s="71"/>
      <c r="Y19" s="71"/>
    </row>
    <row r="20" spans="1:25" ht="15.75">
      <c r="A20" s="62" t="s">
        <v>260</v>
      </c>
      <c r="B20" s="106" t="s">
        <v>261</v>
      </c>
      <c r="C20" s="105">
        <v>150</v>
      </c>
      <c r="D20" s="140"/>
      <c r="E20" s="141">
        <f>V20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>
        <f>V28-V5</f>
        <v>0</v>
      </c>
      <c r="W20" s="71"/>
      <c r="X20" s="71"/>
      <c r="Y20" s="71"/>
    </row>
    <row r="21" spans="1:25" ht="15.75">
      <c r="A21" s="59" t="s">
        <v>38</v>
      </c>
      <c r="B21" s="67" t="s">
        <v>39</v>
      </c>
      <c r="C21" s="68">
        <v>180</v>
      </c>
      <c r="D21" s="77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/>
      <c r="P21" s="124"/>
      <c r="Q21" s="124">
        <v>0</v>
      </c>
      <c r="R21" s="124">
        <v>0</v>
      </c>
      <c r="S21" s="124">
        <v>0</v>
      </c>
      <c r="T21" s="124">
        <v>0</v>
      </c>
      <c r="U21" s="124">
        <v>0</v>
      </c>
      <c r="V21" s="124">
        <v>0</v>
      </c>
      <c r="W21" s="72" t="e">
        <f>+W22+#REF!+#REF!</f>
        <v>#REF!</v>
      </c>
      <c r="X21" s="72" t="e">
        <f>+X22+#REF!+#REF!</f>
        <v>#REF!</v>
      </c>
      <c r="Y21" s="72" t="e">
        <f>+Y22+#REF!+#REF!</f>
        <v>#REF!</v>
      </c>
    </row>
    <row r="22" spans="1:25" ht="21.75" customHeight="1">
      <c r="A22" s="61" t="s">
        <v>211</v>
      </c>
      <c r="B22" s="74"/>
      <c r="C22" s="75"/>
      <c r="D22" s="140"/>
      <c r="E22" s="141">
        <f>SUM(H22:Y22)</f>
        <v>0</v>
      </c>
      <c r="F22" s="142"/>
      <c r="G22" s="142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42"/>
      <c r="T22" s="142"/>
      <c r="U22" s="142"/>
      <c r="V22" s="142"/>
      <c r="W22" s="71"/>
      <c r="X22" s="71"/>
      <c r="Y22" s="71"/>
    </row>
    <row r="23" spans="1:25" ht="31.5">
      <c r="A23" s="59" t="s">
        <v>41</v>
      </c>
      <c r="B23" s="67" t="s">
        <v>42</v>
      </c>
      <c r="C23" s="68"/>
      <c r="D23" s="77"/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4"/>
      <c r="P23" s="124"/>
      <c r="Q23" s="124">
        <v>0</v>
      </c>
      <c r="R23" s="124">
        <v>0</v>
      </c>
      <c r="S23" s="124">
        <v>0</v>
      </c>
      <c r="T23" s="124">
        <v>0</v>
      </c>
      <c r="U23" s="124">
        <v>0</v>
      </c>
      <c r="V23" s="124">
        <v>0</v>
      </c>
      <c r="W23" s="72" t="e">
        <f>W24+#REF!+W25</f>
        <v>#REF!</v>
      </c>
      <c r="X23" s="72" t="e">
        <f>X24+#REF!+X25</f>
        <v>#REF!</v>
      </c>
      <c r="Y23" s="72" t="e">
        <f>Y24+#REF!+Y25</f>
        <v>#REF!</v>
      </c>
    </row>
    <row r="24" spans="1:25" ht="15.75">
      <c r="A24" s="62" t="s">
        <v>23</v>
      </c>
      <c r="B24" s="69"/>
      <c r="C24" s="70"/>
      <c r="D24" s="14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71"/>
      <c r="X24" s="71"/>
      <c r="Y24" s="71"/>
    </row>
    <row r="25" spans="1:25" ht="15.75">
      <c r="A25" s="85" t="s">
        <v>43</v>
      </c>
      <c r="B25" s="86" t="s">
        <v>44</v>
      </c>
      <c r="C25" s="87" t="s">
        <v>19</v>
      </c>
      <c r="D25" s="143"/>
      <c r="E25" s="134">
        <f>E26</f>
        <v>0</v>
      </c>
      <c r="F25" s="134">
        <f>F26</f>
        <v>0</v>
      </c>
      <c r="G25" s="134">
        <f>G26</f>
        <v>0</v>
      </c>
      <c r="H25" s="134">
        <f t="shared" ref="H25:V25" si="18">H26</f>
        <v>0</v>
      </c>
      <c r="I25" s="134">
        <f t="shared" si="18"/>
        <v>0</v>
      </c>
      <c r="J25" s="134">
        <f t="shared" si="18"/>
        <v>0</v>
      </c>
      <c r="K25" s="134">
        <f t="shared" si="18"/>
        <v>0</v>
      </c>
      <c r="L25" s="134">
        <f t="shared" si="18"/>
        <v>0</v>
      </c>
      <c r="M25" s="134">
        <f t="shared" si="18"/>
        <v>0</v>
      </c>
      <c r="N25" s="134">
        <f t="shared" si="18"/>
        <v>0</v>
      </c>
      <c r="O25" s="134"/>
      <c r="P25" s="134"/>
      <c r="Q25" s="134">
        <f t="shared" si="18"/>
        <v>0</v>
      </c>
      <c r="R25" s="134">
        <f t="shared" si="18"/>
        <v>0</v>
      </c>
      <c r="S25" s="134">
        <f t="shared" si="18"/>
        <v>0</v>
      </c>
      <c r="T25" s="134">
        <f t="shared" si="18"/>
        <v>0</v>
      </c>
      <c r="U25" s="134">
        <f t="shared" si="18"/>
        <v>0</v>
      </c>
      <c r="V25" s="134">
        <f t="shared" si="18"/>
        <v>0</v>
      </c>
      <c r="W25" s="71"/>
      <c r="X25" s="71"/>
      <c r="Y25" s="71"/>
    </row>
    <row r="26" spans="1:25" ht="47.25">
      <c r="A26" s="63" t="s">
        <v>190</v>
      </c>
      <c r="B26" s="69" t="s">
        <v>45</v>
      </c>
      <c r="C26" s="70">
        <v>510</v>
      </c>
      <c r="D26" s="140"/>
      <c r="E26" s="141">
        <f>F26+H26+R26</f>
        <v>0</v>
      </c>
      <c r="F26" s="144"/>
      <c r="G26" s="145"/>
      <c r="H26" s="101"/>
      <c r="I26" s="146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42"/>
      <c r="U26" s="142"/>
      <c r="V26" s="142"/>
      <c r="W26" s="71"/>
      <c r="X26" s="71"/>
      <c r="Y26" s="71"/>
    </row>
    <row r="27" spans="1:25" ht="15.75">
      <c r="A27" s="62"/>
      <c r="B27" s="69"/>
      <c r="C27" s="70"/>
      <c r="D27" s="140"/>
      <c r="E27" s="141"/>
      <c r="F27" s="142"/>
      <c r="G27" s="142"/>
      <c r="H27" s="147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71"/>
      <c r="X27" s="71"/>
      <c r="Y27" s="71"/>
    </row>
    <row r="28" spans="1:25" ht="15.75">
      <c r="A28" s="52" t="s">
        <v>46</v>
      </c>
      <c r="B28" s="53" t="s">
        <v>49</v>
      </c>
      <c r="C28" s="54" t="s">
        <v>19</v>
      </c>
      <c r="D28" s="148"/>
      <c r="E28" s="135">
        <f t="shared" ref="E28:Y28" si="19">+E29+E42+E49+E53+E60+E62+E78+E82</f>
        <v>33924633.359999999</v>
      </c>
      <c r="F28" s="135">
        <f>+F29+F42+F49+F53+F60+F62+F78+F82</f>
        <v>28515373.549999997</v>
      </c>
      <c r="G28" s="135">
        <f>+G29+G42+G49+G53+G60+G62+G78+G82</f>
        <v>150076.41</v>
      </c>
      <c r="H28" s="135">
        <f t="shared" si="19"/>
        <v>70559.399999999994</v>
      </c>
      <c r="I28" s="135">
        <f>+I29+I42+I49+I53+I60+I62+I78+I82</f>
        <v>855929</v>
      </c>
      <c r="J28" s="135">
        <f t="shared" si="19"/>
        <v>677655</v>
      </c>
      <c r="K28" s="135">
        <f t="shared" si="19"/>
        <v>0</v>
      </c>
      <c r="L28" s="135">
        <f t="shared" si="19"/>
        <v>1250000</v>
      </c>
      <c r="M28" s="135">
        <f t="shared" si="19"/>
        <v>26100</v>
      </c>
      <c r="N28" s="135">
        <f t="shared" si="19"/>
        <v>677065</v>
      </c>
      <c r="O28" s="135">
        <f t="shared" si="19"/>
        <v>179550</v>
      </c>
      <c r="P28" s="135">
        <f t="shared" ref="P28" si="20">+P29+P42+P49+P53+P60+P62+P78+P82</f>
        <v>552325</v>
      </c>
      <c r="Q28" s="135">
        <f t="shared" ref="Q28" si="21">+Q29+Q42+Q49+Q53+Q60+Q62+Q78+Q82</f>
        <v>0</v>
      </c>
      <c r="R28" s="135">
        <f t="shared" si="19"/>
        <v>0</v>
      </c>
      <c r="S28" s="135">
        <f t="shared" si="19"/>
        <v>970000</v>
      </c>
      <c r="T28" s="135">
        <f t="shared" si="19"/>
        <v>0</v>
      </c>
      <c r="U28" s="135">
        <f t="shared" si="19"/>
        <v>0</v>
      </c>
      <c r="V28" s="135">
        <f t="shared" si="19"/>
        <v>0</v>
      </c>
      <c r="W28" s="55">
        <f t="shared" si="19"/>
        <v>0</v>
      </c>
      <c r="X28" s="55">
        <f t="shared" si="19"/>
        <v>0</v>
      </c>
      <c r="Y28" s="55">
        <f t="shared" si="19"/>
        <v>0</v>
      </c>
    </row>
    <row r="29" spans="1:25" ht="31.5">
      <c r="A29" s="60" t="s">
        <v>47</v>
      </c>
      <c r="B29" s="76" t="s">
        <v>50</v>
      </c>
      <c r="C29" s="77" t="s">
        <v>19</v>
      </c>
      <c r="D29" s="77"/>
      <c r="E29" s="124">
        <f>+E30+E31+E32+E33+E36+E38+E39</f>
        <v>26997996.539999999</v>
      </c>
      <c r="F29" s="124">
        <f>+F30+F31+F32+F33+F36+F38+F39</f>
        <v>25803276.539999999</v>
      </c>
      <c r="G29" s="124">
        <f>+G30+G31+G32+G33+G36+G38+G39</f>
        <v>0</v>
      </c>
      <c r="H29" s="124">
        <f t="shared" ref="H29:Y29" si="22">+H30+H31+H32+H33+H36+H38+H39</f>
        <v>0</v>
      </c>
      <c r="I29" s="124">
        <f t="shared" ref="I29" si="23">+I30+I31+I32+I33+I36+I38+I39</f>
        <v>0</v>
      </c>
      <c r="J29" s="124">
        <f>+J30+J31+J32+J33+J36+J38+J39</f>
        <v>677655</v>
      </c>
      <c r="K29" s="124">
        <f t="shared" ref="K29:O29" si="24">+K30+K31+K32+K33+K36+K38+K39</f>
        <v>0</v>
      </c>
      <c r="L29" s="124">
        <f t="shared" si="24"/>
        <v>0</v>
      </c>
      <c r="M29" s="124">
        <f t="shared" si="24"/>
        <v>0</v>
      </c>
      <c r="N29" s="124">
        <f t="shared" si="24"/>
        <v>517065</v>
      </c>
      <c r="O29" s="124">
        <f t="shared" si="24"/>
        <v>0</v>
      </c>
      <c r="P29" s="124">
        <f t="shared" ref="P29" si="25">+P30+P31+P32+P33+P36+P38+P39</f>
        <v>0</v>
      </c>
      <c r="Q29" s="124">
        <f t="shared" ref="Q29" si="26">+Q30+Q31+Q32+Q33+Q36+Q38+Q39</f>
        <v>0</v>
      </c>
      <c r="R29" s="124">
        <f t="shared" ref="R29" si="27">+R30+R31+R32+R33+R36+R38+R39</f>
        <v>0</v>
      </c>
      <c r="S29" s="124">
        <f t="shared" si="22"/>
        <v>0</v>
      </c>
      <c r="T29" s="124">
        <f t="shared" si="22"/>
        <v>0</v>
      </c>
      <c r="U29" s="124">
        <f t="shared" si="22"/>
        <v>0</v>
      </c>
      <c r="V29" s="124">
        <f t="shared" si="22"/>
        <v>0</v>
      </c>
      <c r="W29" s="93">
        <f t="shared" si="22"/>
        <v>0</v>
      </c>
      <c r="X29" s="93">
        <f t="shared" si="22"/>
        <v>0</v>
      </c>
      <c r="Y29" s="93">
        <f t="shared" si="22"/>
        <v>0</v>
      </c>
    </row>
    <row r="30" spans="1:25" ht="31.5">
      <c r="A30" s="62" t="s">
        <v>48</v>
      </c>
      <c r="B30" s="69" t="s">
        <v>51</v>
      </c>
      <c r="C30" s="70">
        <v>111</v>
      </c>
      <c r="D30" s="140"/>
      <c r="E30" s="141">
        <f>SUM(F30:Y30)</f>
        <v>20721931.800000001</v>
      </c>
      <c r="F30" s="142">
        <f>18976608.3+655760+139000+30000+2951.5</f>
        <v>19804319.800000001</v>
      </c>
      <c r="G30" s="142"/>
      <c r="H30" s="142"/>
      <c r="I30" s="142"/>
      <c r="J30" s="142">
        <f>10416+510056</f>
        <v>520472</v>
      </c>
      <c r="K30" s="142"/>
      <c r="L30" s="142"/>
      <c r="M30" s="142"/>
      <c r="N30" s="142">
        <v>397140</v>
      </c>
      <c r="O30" s="142"/>
      <c r="P30" s="142"/>
      <c r="Q30" s="142"/>
      <c r="R30" s="142"/>
      <c r="S30" s="142"/>
      <c r="T30" s="144"/>
      <c r="U30" s="142"/>
      <c r="V30" s="142"/>
      <c r="W30" s="71"/>
      <c r="X30" s="71"/>
      <c r="Y30" s="71"/>
    </row>
    <row r="31" spans="1:25" ht="15.75">
      <c r="A31" s="62" t="s">
        <v>52</v>
      </c>
      <c r="B31" s="69" t="s">
        <v>53</v>
      </c>
      <c r="C31" s="70">
        <v>112</v>
      </c>
      <c r="D31" s="140"/>
      <c r="E31" s="141">
        <f>SUM(F31:Y31)</f>
        <v>0</v>
      </c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4"/>
      <c r="U31" s="142"/>
      <c r="V31" s="142"/>
      <c r="W31" s="71"/>
      <c r="X31" s="71"/>
      <c r="Y31" s="71"/>
    </row>
    <row r="32" spans="1:25" ht="31.5">
      <c r="A32" s="62" t="s">
        <v>55</v>
      </c>
      <c r="B32" s="69" t="s">
        <v>54</v>
      </c>
      <c r="C32" s="70">
        <v>113</v>
      </c>
      <c r="D32" s="140"/>
      <c r="E32" s="141">
        <f>SUM(F32:Y32)</f>
        <v>6276064.7400000002</v>
      </c>
      <c r="F32" s="142">
        <f>5739995.69+198040+60921.05</f>
        <v>5998956.7400000002</v>
      </c>
      <c r="G32" s="142"/>
      <c r="H32" s="142"/>
      <c r="I32" s="142"/>
      <c r="J32" s="142">
        <f>3146+154037</f>
        <v>157183</v>
      </c>
      <c r="K32" s="142"/>
      <c r="L32" s="142"/>
      <c r="M32" s="142"/>
      <c r="N32" s="142">
        <v>119925</v>
      </c>
      <c r="O32" s="142"/>
      <c r="P32" s="142"/>
      <c r="Q32" s="142"/>
      <c r="R32" s="142"/>
      <c r="S32" s="142"/>
      <c r="T32" s="144"/>
      <c r="U32" s="142"/>
      <c r="V32" s="142"/>
      <c r="W32" s="71"/>
      <c r="X32" s="71"/>
      <c r="Y32" s="71"/>
    </row>
    <row r="33" spans="1:25" ht="31.5">
      <c r="A33" s="62" t="s">
        <v>56</v>
      </c>
      <c r="B33" s="69" t="s">
        <v>57</v>
      </c>
      <c r="C33" s="70">
        <v>119</v>
      </c>
      <c r="D33" s="140"/>
      <c r="E33" s="141">
        <f>+E34+E35</f>
        <v>0</v>
      </c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4"/>
      <c r="U33" s="142"/>
      <c r="V33" s="142"/>
      <c r="W33" s="71">
        <f t="shared" ref="W33:Y33" si="28">+W34+W35</f>
        <v>0</v>
      </c>
      <c r="X33" s="71">
        <f t="shared" si="28"/>
        <v>0</v>
      </c>
      <c r="Y33" s="71">
        <f t="shared" si="28"/>
        <v>0</v>
      </c>
    </row>
    <row r="34" spans="1:25" ht="31.5">
      <c r="A34" s="62" t="s">
        <v>59</v>
      </c>
      <c r="B34" s="69" t="s">
        <v>58</v>
      </c>
      <c r="C34" s="70">
        <v>119</v>
      </c>
      <c r="D34" s="140"/>
      <c r="E34" s="141">
        <f t="shared" ref="E34:E41" si="29">SUM(F34:Y34)</f>
        <v>0</v>
      </c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4"/>
      <c r="U34" s="142"/>
      <c r="V34" s="142"/>
      <c r="W34" s="71"/>
      <c r="X34" s="71"/>
      <c r="Y34" s="71"/>
    </row>
    <row r="35" spans="1:25" ht="15.75">
      <c r="A35" s="62" t="s">
        <v>60</v>
      </c>
      <c r="B35" s="69" t="s">
        <v>62</v>
      </c>
      <c r="C35" s="70">
        <v>119</v>
      </c>
      <c r="D35" s="140"/>
      <c r="E35" s="141">
        <f t="shared" si="29"/>
        <v>0</v>
      </c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71"/>
      <c r="X35" s="71"/>
      <c r="Y35" s="71"/>
    </row>
    <row r="36" spans="1:25" ht="31.5">
      <c r="A36" s="62" t="s">
        <v>61</v>
      </c>
      <c r="B36" s="69" t="s">
        <v>63</v>
      </c>
      <c r="C36" s="70">
        <v>131</v>
      </c>
      <c r="D36" s="140"/>
      <c r="E36" s="141">
        <f t="shared" si="29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71"/>
      <c r="X36" s="71"/>
      <c r="Y36" s="71"/>
    </row>
    <row r="37" spans="1:25" ht="31.5">
      <c r="A37" s="79" t="s">
        <v>212</v>
      </c>
      <c r="B37" s="80" t="s">
        <v>64</v>
      </c>
      <c r="C37" s="81">
        <v>133</v>
      </c>
      <c r="D37" s="81"/>
      <c r="E37" s="94">
        <f t="shared" si="29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71"/>
      <c r="X37" s="71"/>
      <c r="Y37" s="71"/>
    </row>
    <row r="38" spans="1:25" ht="31.5">
      <c r="A38" s="79" t="s">
        <v>65</v>
      </c>
      <c r="B38" s="80" t="s">
        <v>67</v>
      </c>
      <c r="C38" s="81">
        <v>134</v>
      </c>
      <c r="D38" s="81"/>
      <c r="E38" s="141">
        <f t="shared" si="29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71"/>
      <c r="X38" s="71"/>
      <c r="Y38" s="71"/>
    </row>
    <row r="39" spans="1:25" ht="31.5">
      <c r="A39" s="79" t="s">
        <v>66</v>
      </c>
      <c r="B39" s="80" t="s">
        <v>213</v>
      </c>
      <c r="C39" s="81">
        <v>139</v>
      </c>
      <c r="D39" s="81"/>
      <c r="E39" s="141">
        <f t="shared" si="29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71">
        <f t="shared" ref="W39:Y39" si="30">W40+W41</f>
        <v>0</v>
      </c>
      <c r="X39" s="71">
        <f t="shared" si="30"/>
        <v>0</v>
      </c>
      <c r="Y39" s="71">
        <f t="shared" si="30"/>
        <v>0</v>
      </c>
    </row>
    <row r="40" spans="1:25" ht="31.5">
      <c r="A40" s="79" t="s">
        <v>68</v>
      </c>
      <c r="B40" s="80" t="s">
        <v>214</v>
      </c>
      <c r="C40" s="81">
        <v>139</v>
      </c>
      <c r="D40" s="81"/>
      <c r="E40" s="141">
        <f t="shared" si="29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71"/>
      <c r="X40" s="71"/>
      <c r="Y40" s="71"/>
    </row>
    <row r="41" spans="1:25" ht="15.75">
      <c r="A41" s="79"/>
      <c r="B41" s="80"/>
      <c r="C41" s="81"/>
      <c r="D41" s="81"/>
      <c r="E41" s="141">
        <f t="shared" si="29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71"/>
      <c r="X41" s="71"/>
      <c r="Y41" s="71"/>
    </row>
    <row r="42" spans="1:25" ht="15.75">
      <c r="A42" s="59" t="s">
        <v>70</v>
      </c>
      <c r="B42" s="67" t="s">
        <v>69</v>
      </c>
      <c r="C42" s="68">
        <v>300</v>
      </c>
      <c r="D42" s="77"/>
      <c r="E42" s="124">
        <f>+E43+E46+E47+E48</f>
        <v>0</v>
      </c>
      <c r="F42" s="124">
        <f t="shared" ref="F42:Y42" si="31">+F43+F46+F47+F48</f>
        <v>0</v>
      </c>
      <c r="G42" s="124">
        <f t="shared" si="31"/>
        <v>0</v>
      </c>
      <c r="H42" s="124">
        <f t="shared" si="31"/>
        <v>0</v>
      </c>
      <c r="I42" s="124">
        <f t="shared" ref="I42" si="32">+I43+I46+I47+I48</f>
        <v>0</v>
      </c>
      <c r="J42" s="124">
        <f t="shared" ref="J42:R42" si="33">+J43+J46+J47+J48</f>
        <v>0</v>
      </c>
      <c r="K42" s="124">
        <f t="shared" si="33"/>
        <v>0</v>
      </c>
      <c r="L42" s="124">
        <f t="shared" si="33"/>
        <v>0</v>
      </c>
      <c r="M42" s="124">
        <f t="shared" si="33"/>
        <v>0</v>
      </c>
      <c r="N42" s="124">
        <f t="shared" si="33"/>
        <v>0</v>
      </c>
      <c r="O42" s="124">
        <f t="shared" si="33"/>
        <v>0</v>
      </c>
      <c r="P42" s="124">
        <f t="shared" ref="P42" si="34">+P43+P46+P47+P48</f>
        <v>0</v>
      </c>
      <c r="Q42" s="124">
        <f t="shared" si="33"/>
        <v>0</v>
      </c>
      <c r="R42" s="124">
        <f t="shared" si="33"/>
        <v>0</v>
      </c>
      <c r="S42" s="124">
        <f t="shared" si="31"/>
        <v>0</v>
      </c>
      <c r="T42" s="124">
        <f t="shared" si="31"/>
        <v>0</v>
      </c>
      <c r="U42" s="124">
        <f t="shared" si="31"/>
        <v>0</v>
      </c>
      <c r="V42" s="124">
        <f t="shared" si="31"/>
        <v>0</v>
      </c>
      <c r="W42" s="72">
        <f t="shared" si="31"/>
        <v>0</v>
      </c>
      <c r="X42" s="72">
        <f t="shared" si="31"/>
        <v>0</v>
      </c>
      <c r="Y42" s="72">
        <f t="shared" si="31"/>
        <v>0</v>
      </c>
    </row>
    <row r="43" spans="1:25" ht="47.25">
      <c r="A43" s="62" t="s">
        <v>71</v>
      </c>
      <c r="B43" s="69" t="s">
        <v>72</v>
      </c>
      <c r="C43" s="78">
        <v>320</v>
      </c>
      <c r="D43" s="140"/>
      <c r="E43" s="141">
        <f t="shared" ref="E43:E48" si="35">SUM(F43:Y43)</f>
        <v>0</v>
      </c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71"/>
      <c r="X43" s="71"/>
      <c r="Y43" s="71"/>
    </row>
    <row r="44" spans="1:25" ht="47.25">
      <c r="A44" s="62" t="s">
        <v>99</v>
      </c>
      <c r="B44" s="69" t="s">
        <v>73</v>
      </c>
      <c r="C44" s="70">
        <v>321</v>
      </c>
      <c r="D44" s="140"/>
      <c r="E44" s="141">
        <f t="shared" si="35"/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71"/>
      <c r="X44" s="71"/>
      <c r="Y44" s="71"/>
    </row>
    <row r="45" spans="1:25" ht="15.75">
      <c r="A45" s="62"/>
      <c r="B45" s="69"/>
      <c r="C45" s="70"/>
      <c r="D45" s="140"/>
      <c r="E45" s="141">
        <f t="shared" si="35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71"/>
      <c r="X45" s="71"/>
      <c r="Y45" s="71"/>
    </row>
    <row r="46" spans="1:25" ht="31.5">
      <c r="A46" s="62" t="s">
        <v>74</v>
      </c>
      <c r="B46" s="69" t="s">
        <v>75</v>
      </c>
      <c r="C46" s="70">
        <v>340</v>
      </c>
      <c r="D46" s="140"/>
      <c r="E46" s="141">
        <f t="shared" si="35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71"/>
      <c r="X46" s="71"/>
      <c r="Y46" s="71"/>
    </row>
    <row r="47" spans="1:25" ht="47.25">
      <c r="A47" s="62" t="s">
        <v>77</v>
      </c>
      <c r="B47" s="69" t="s">
        <v>76</v>
      </c>
      <c r="C47" s="70">
        <v>350</v>
      </c>
      <c r="D47" s="140"/>
      <c r="E47" s="141">
        <f t="shared" si="35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71"/>
      <c r="X47" s="71"/>
      <c r="Y47" s="71"/>
    </row>
    <row r="48" spans="1:25" ht="15.75">
      <c r="A48" s="73" t="s">
        <v>215</v>
      </c>
      <c r="B48" s="69" t="s">
        <v>78</v>
      </c>
      <c r="C48" s="70">
        <v>360</v>
      </c>
      <c r="D48" s="140"/>
      <c r="E48" s="141">
        <f t="shared" si="35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71"/>
      <c r="X48" s="71"/>
      <c r="Y48" s="71"/>
    </row>
    <row r="49" spans="1:30" ht="15.75">
      <c r="A49" s="59" t="s">
        <v>80</v>
      </c>
      <c r="B49" s="67" t="s">
        <v>79</v>
      </c>
      <c r="C49" s="68">
        <v>850</v>
      </c>
      <c r="D49" s="77"/>
      <c r="E49" s="124">
        <f>+E50+E51+E52</f>
        <v>199849.95</v>
      </c>
      <c r="F49" s="124">
        <f>+F50+F51+F52</f>
        <v>184849.95</v>
      </c>
      <c r="G49" s="124">
        <f>+G50+G51+G52</f>
        <v>0</v>
      </c>
      <c r="H49" s="124">
        <f t="shared" ref="H49:Y49" si="36">+H50+H51+H52</f>
        <v>0</v>
      </c>
      <c r="I49" s="124">
        <f t="shared" ref="I49" si="37">+I50+I51+I52</f>
        <v>0</v>
      </c>
      <c r="J49" s="124">
        <f t="shared" ref="J49:R49" si="38">+J50+J51+J52</f>
        <v>0</v>
      </c>
      <c r="K49" s="124">
        <f t="shared" si="38"/>
        <v>0</v>
      </c>
      <c r="L49" s="124">
        <f t="shared" si="38"/>
        <v>0</v>
      </c>
      <c r="M49" s="124">
        <f t="shared" si="38"/>
        <v>0</v>
      </c>
      <c r="N49" s="124">
        <f t="shared" si="38"/>
        <v>0</v>
      </c>
      <c r="O49" s="124">
        <f t="shared" si="38"/>
        <v>0</v>
      </c>
      <c r="P49" s="124">
        <f t="shared" ref="P49" si="39">+P50+P51+P52</f>
        <v>0</v>
      </c>
      <c r="Q49" s="124">
        <f t="shared" ref="Q49" si="40">+Q50+Q51+Q52</f>
        <v>0</v>
      </c>
      <c r="R49" s="124">
        <f t="shared" si="38"/>
        <v>0</v>
      </c>
      <c r="S49" s="124">
        <f t="shared" si="36"/>
        <v>15000</v>
      </c>
      <c r="T49" s="124">
        <f t="shared" si="36"/>
        <v>0</v>
      </c>
      <c r="U49" s="124">
        <f t="shared" si="36"/>
        <v>0</v>
      </c>
      <c r="V49" s="124">
        <f t="shared" si="36"/>
        <v>0</v>
      </c>
      <c r="W49" s="72">
        <f t="shared" si="36"/>
        <v>0</v>
      </c>
      <c r="X49" s="72">
        <f t="shared" si="36"/>
        <v>0</v>
      </c>
      <c r="Y49" s="72">
        <f t="shared" si="36"/>
        <v>0</v>
      </c>
    </row>
    <row r="50" spans="1:30" ht="31.5">
      <c r="A50" s="62" t="s">
        <v>81</v>
      </c>
      <c r="B50" s="69" t="s">
        <v>82</v>
      </c>
      <c r="C50" s="70">
        <v>851</v>
      </c>
      <c r="D50" s="140"/>
      <c r="E50" s="141">
        <f>SUM(F50:Y50)</f>
        <v>135545</v>
      </c>
      <c r="F50" s="142">
        <f>89745+45800</f>
        <v>135545</v>
      </c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71"/>
      <c r="X50" s="71"/>
      <c r="Y50" s="71"/>
    </row>
    <row r="51" spans="1:30" ht="31.5">
      <c r="A51" s="62" t="s">
        <v>84</v>
      </c>
      <c r="B51" s="69" t="s">
        <v>83</v>
      </c>
      <c r="C51" s="70">
        <v>852</v>
      </c>
      <c r="D51" s="140"/>
      <c r="E51" s="141">
        <f>SUM(F51:Y51)</f>
        <v>19186</v>
      </c>
      <c r="F51" s="142">
        <f>8386+5800</f>
        <v>14186</v>
      </c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>
        <v>5000</v>
      </c>
      <c r="T51" s="142"/>
      <c r="U51" s="142"/>
      <c r="V51" s="142"/>
      <c r="W51" s="71"/>
      <c r="X51" s="71"/>
      <c r="Y51" s="71"/>
    </row>
    <row r="52" spans="1:30" ht="15.75">
      <c r="A52" s="62" t="s">
        <v>85</v>
      </c>
      <c r="B52" s="69" t="s">
        <v>86</v>
      </c>
      <c r="C52" s="70">
        <v>853</v>
      </c>
      <c r="D52" s="140"/>
      <c r="E52" s="141">
        <f>SUM(F52:Y52)</f>
        <v>45118.95</v>
      </c>
      <c r="F52" s="142">
        <f>25000+10000+118.95</f>
        <v>35118.949999999997</v>
      </c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>
        <v>10000</v>
      </c>
      <c r="T52" s="142"/>
      <c r="U52" s="142"/>
      <c r="V52" s="142"/>
      <c r="W52" s="71"/>
      <c r="X52" s="71"/>
      <c r="Y52" s="71"/>
    </row>
    <row r="53" spans="1:30" ht="15.75">
      <c r="A53" s="59" t="s">
        <v>88</v>
      </c>
      <c r="B53" s="67" t="s">
        <v>87</v>
      </c>
      <c r="C53" s="68" t="s">
        <v>19</v>
      </c>
      <c r="D53" s="77"/>
      <c r="E53" s="124">
        <f>E54+E55+E56++E57+E58+E59</f>
        <v>0</v>
      </c>
      <c r="F53" s="124">
        <f t="shared" ref="F53:Y53" si="41">+F57+F58+F59</f>
        <v>0</v>
      </c>
      <c r="G53" s="124">
        <f t="shared" si="41"/>
        <v>0</v>
      </c>
      <c r="H53" s="124">
        <f t="shared" si="41"/>
        <v>0</v>
      </c>
      <c r="I53" s="124">
        <f t="shared" ref="I53" si="42">+I57+I58+I59</f>
        <v>0</v>
      </c>
      <c r="J53" s="124">
        <f t="shared" ref="J53:R53" si="43">+J57+J58+J59</f>
        <v>0</v>
      </c>
      <c r="K53" s="124">
        <f t="shared" si="43"/>
        <v>0</v>
      </c>
      <c r="L53" s="124">
        <f t="shared" si="43"/>
        <v>0</v>
      </c>
      <c r="M53" s="124">
        <f t="shared" si="43"/>
        <v>0</v>
      </c>
      <c r="N53" s="124">
        <f t="shared" si="43"/>
        <v>0</v>
      </c>
      <c r="O53" s="124">
        <f t="shared" si="43"/>
        <v>0</v>
      </c>
      <c r="P53" s="124">
        <f t="shared" ref="P53" si="44">+P57+P58+P59</f>
        <v>0</v>
      </c>
      <c r="Q53" s="124">
        <f t="shared" ref="Q53" si="45">+Q57+Q58+Q59</f>
        <v>0</v>
      </c>
      <c r="R53" s="124">
        <f t="shared" si="43"/>
        <v>0</v>
      </c>
      <c r="S53" s="124">
        <f t="shared" si="41"/>
        <v>0</v>
      </c>
      <c r="T53" s="124">
        <f t="shared" si="41"/>
        <v>0</v>
      </c>
      <c r="U53" s="124">
        <f t="shared" si="41"/>
        <v>0</v>
      </c>
      <c r="V53" s="124">
        <f t="shared" si="41"/>
        <v>0</v>
      </c>
      <c r="W53" s="72">
        <f t="shared" si="41"/>
        <v>0</v>
      </c>
      <c r="X53" s="72">
        <f t="shared" si="41"/>
        <v>0</v>
      </c>
      <c r="Y53" s="72">
        <f t="shared" si="41"/>
        <v>0</v>
      </c>
    </row>
    <row r="54" spans="1:30" s="28" customFormat="1" ht="15.75">
      <c r="A54" s="79" t="s">
        <v>216</v>
      </c>
      <c r="B54" s="80" t="s">
        <v>89</v>
      </c>
      <c r="C54" s="81">
        <v>613</v>
      </c>
      <c r="D54" s="105"/>
      <c r="E54" s="141">
        <f t="shared" ref="E54:E59" si="46">SUM(F54:Y54)</f>
        <v>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83"/>
      <c r="X54" s="83"/>
      <c r="Y54" s="83"/>
    </row>
    <row r="55" spans="1:30" s="28" customFormat="1" ht="15.75">
      <c r="A55" s="79" t="s">
        <v>217</v>
      </c>
      <c r="B55" s="80" t="s">
        <v>90</v>
      </c>
      <c r="C55" s="81">
        <v>623</v>
      </c>
      <c r="D55" s="105"/>
      <c r="E55" s="141">
        <f t="shared" si="46"/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83"/>
      <c r="X55" s="83"/>
      <c r="Y55" s="83"/>
    </row>
    <row r="56" spans="1:30" s="28" customFormat="1" ht="31.5">
      <c r="A56" s="79" t="s">
        <v>218</v>
      </c>
      <c r="B56" s="80" t="s">
        <v>93</v>
      </c>
      <c r="C56" s="81">
        <v>634</v>
      </c>
      <c r="D56" s="105"/>
      <c r="E56" s="141">
        <f t="shared" si="46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83"/>
      <c r="X56" s="83"/>
      <c r="Y56" s="83"/>
    </row>
    <row r="57" spans="1:30" ht="31.5">
      <c r="A57" s="79" t="s">
        <v>219</v>
      </c>
      <c r="B57" s="80" t="s">
        <v>220</v>
      </c>
      <c r="C57" s="81">
        <v>810</v>
      </c>
      <c r="D57" s="140"/>
      <c r="E57" s="141">
        <f t="shared" si="46"/>
        <v>0</v>
      </c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71"/>
      <c r="X57" s="71"/>
      <c r="Y57" s="71"/>
    </row>
    <row r="58" spans="1:30" ht="15.75">
      <c r="A58" s="79" t="s">
        <v>91</v>
      </c>
      <c r="B58" s="80" t="s">
        <v>221</v>
      </c>
      <c r="C58" s="81">
        <v>862</v>
      </c>
      <c r="D58" s="140"/>
      <c r="E58" s="141">
        <f t="shared" si="46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71"/>
      <c r="X58" s="71"/>
      <c r="Y58" s="71"/>
    </row>
    <row r="59" spans="1:30" ht="31.5">
      <c r="A59" s="79" t="s">
        <v>92</v>
      </c>
      <c r="B59" s="80" t="s">
        <v>222</v>
      </c>
      <c r="C59" s="81">
        <v>863</v>
      </c>
      <c r="D59" s="140"/>
      <c r="E59" s="141">
        <f t="shared" si="46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71"/>
      <c r="X59" s="71"/>
      <c r="Y59" s="71"/>
    </row>
    <row r="60" spans="1:30" ht="15.75">
      <c r="A60" s="59" t="s">
        <v>95</v>
      </c>
      <c r="B60" s="67" t="s">
        <v>96</v>
      </c>
      <c r="C60" s="68" t="s">
        <v>19</v>
      </c>
      <c r="D60" s="77"/>
      <c r="E60" s="124">
        <f>+E61</f>
        <v>0</v>
      </c>
      <c r="F60" s="124">
        <f t="shared" ref="F60:Y60" si="47">+F61</f>
        <v>0</v>
      </c>
      <c r="G60" s="124">
        <f t="shared" si="47"/>
        <v>0</v>
      </c>
      <c r="H60" s="124">
        <f t="shared" si="47"/>
        <v>0</v>
      </c>
      <c r="I60" s="124">
        <f t="shared" si="47"/>
        <v>0</v>
      </c>
      <c r="J60" s="124">
        <f t="shared" si="47"/>
        <v>0</v>
      </c>
      <c r="K60" s="124">
        <f t="shared" si="47"/>
        <v>0</v>
      </c>
      <c r="L60" s="124">
        <f t="shared" si="47"/>
        <v>0</v>
      </c>
      <c r="M60" s="124">
        <f t="shared" si="47"/>
        <v>0</v>
      </c>
      <c r="N60" s="124">
        <f t="shared" si="47"/>
        <v>0</v>
      </c>
      <c r="O60" s="124">
        <f t="shared" si="47"/>
        <v>0</v>
      </c>
      <c r="P60" s="124">
        <f t="shared" si="47"/>
        <v>0</v>
      </c>
      <c r="Q60" s="124">
        <f t="shared" si="47"/>
        <v>0</v>
      </c>
      <c r="R60" s="124">
        <f t="shared" si="47"/>
        <v>0</v>
      </c>
      <c r="S60" s="124">
        <f t="shared" si="47"/>
        <v>0</v>
      </c>
      <c r="T60" s="124">
        <f t="shared" si="47"/>
        <v>0</v>
      </c>
      <c r="U60" s="124">
        <f t="shared" si="47"/>
        <v>0</v>
      </c>
      <c r="V60" s="124">
        <f t="shared" si="47"/>
        <v>0</v>
      </c>
      <c r="W60" s="72">
        <f t="shared" si="47"/>
        <v>0</v>
      </c>
      <c r="X60" s="72">
        <f t="shared" si="47"/>
        <v>0</v>
      </c>
      <c r="Y60" s="72">
        <f t="shared" si="47"/>
        <v>0</v>
      </c>
    </row>
    <row r="61" spans="1:30" ht="31.5">
      <c r="A61" s="62" t="s">
        <v>98</v>
      </c>
      <c r="B61" s="69" t="s">
        <v>97</v>
      </c>
      <c r="C61" s="70">
        <v>831</v>
      </c>
      <c r="D61" s="140"/>
      <c r="E61" s="141">
        <f>SUM(F61:Y61)</f>
        <v>0</v>
      </c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71"/>
      <c r="X61" s="71"/>
      <c r="Y61" s="71"/>
    </row>
    <row r="62" spans="1:30" ht="15.75">
      <c r="A62" s="59" t="s">
        <v>100</v>
      </c>
      <c r="B62" s="67" t="s">
        <v>94</v>
      </c>
      <c r="C62" s="68" t="s">
        <v>19</v>
      </c>
      <c r="D62" s="77"/>
      <c r="E62" s="124">
        <f>SUM(F62:V62)</f>
        <v>6726786.8700000001</v>
      </c>
      <c r="F62" s="124">
        <f>F63+F65+F66+F72+F73</f>
        <v>2527247.06</v>
      </c>
      <c r="G62" s="124">
        <f>G63+G65+G66+G72+G73</f>
        <v>150076.41</v>
      </c>
      <c r="H62" s="124">
        <f t="shared" ref="H62:V62" si="48">H63+H65+H66+H72+H73</f>
        <v>70559.399999999994</v>
      </c>
      <c r="I62" s="124">
        <f t="shared" ref="I62" si="49">I63+I65+I66+I72+I73</f>
        <v>855929</v>
      </c>
      <c r="J62" s="124">
        <f t="shared" si="48"/>
        <v>0</v>
      </c>
      <c r="K62" s="124">
        <f t="shared" si="48"/>
        <v>0</v>
      </c>
      <c r="L62" s="124">
        <f t="shared" si="48"/>
        <v>1250000</v>
      </c>
      <c r="M62" s="124">
        <f t="shared" si="48"/>
        <v>26100</v>
      </c>
      <c r="N62" s="124">
        <f t="shared" si="48"/>
        <v>160000</v>
      </c>
      <c r="O62" s="124">
        <f t="shared" si="48"/>
        <v>179550</v>
      </c>
      <c r="P62" s="124">
        <f t="shared" ref="P62" si="50">P63+P65+P66+P72+P73</f>
        <v>552325</v>
      </c>
      <c r="Q62" s="124">
        <f t="shared" si="48"/>
        <v>0</v>
      </c>
      <c r="R62" s="124">
        <f t="shared" si="48"/>
        <v>0</v>
      </c>
      <c r="S62" s="124">
        <f t="shared" si="48"/>
        <v>955000</v>
      </c>
      <c r="T62" s="124">
        <f t="shared" si="48"/>
        <v>0</v>
      </c>
      <c r="U62" s="124">
        <f t="shared" si="48"/>
        <v>0</v>
      </c>
      <c r="V62" s="124">
        <f t="shared" si="48"/>
        <v>0</v>
      </c>
      <c r="W62" s="72">
        <f t="shared" ref="W62:Y62" si="51">+W63+W64+W65+W66+W74</f>
        <v>0</v>
      </c>
      <c r="X62" s="72">
        <f t="shared" si="51"/>
        <v>0</v>
      </c>
      <c r="Y62" s="72">
        <f t="shared" si="51"/>
        <v>0</v>
      </c>
      <c r="Z62" s="95" t="s">
        <v>244</v>
      </c>
    </row>
    <row r="63" spans="1:30" ht="67.150000000000006" customHeight="1">
      <c r="A63" s="62" t="s">
        <v>238</v>
      </c>
      <c r="B63" s="69" t="s">
        <v>101</v>
      </c>
      <c r="C63" s="70">
        <v>241</v>
      </c>
      <c r="D63" s="140"/>
      <c r="E63" s="141">
        <f>SUM(F63:Y63)</f>
        <v>0</v>
      </c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71"/>
      <c r="X63" s="71"/>
      <c r="Y63" s="71"/>
      <c r="AB63" s="28"/>
      <c r="AC63" s="28"/>
      <c r="AD63" s="34"/>
    </row>
    <row r="64" spans="1:30" ht="15.75" hidden="1">
      <c r="A64" s="62"/>
      <c r="B64" s="69"/>
      <c r="C64" s="70"/>
      <c r="D64" s="140"/>
      <c r="E64" s="141">
        <f>SUM(F64:Y64)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71"/>
      <c r="X64" s="71"/>
      <c r="Y64" s="71"/>
      <c r="AB64" s="28"/>
      <c r="AC64" s="28"/>
      <c r="AD64" s="28"/>
    </row>
    <row r="65" spans="1:30" ht="31.5">
      <c r="A65" s="62" t="s">
        <v>103</v>
      </c>
      <c r="B65" s="69" t="s">
        <v>102</v>
      </c>
      <c r="C65" s="70">
        <v>243</v>
      </c>
      <c r="D65" s="140"/>
      <c r="E65" s="141">
        <f>SUM(F65:Y65)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71"/>
      <c r="X65" s="71"/>
      <c r="Y65" s="71"/>
      <c r="AB65" s="28"/>
      <c r="AC65" s="28"/>
      <c r="AD65" s="28"/>
    </row>
    <row r="66" spans="1:30" ht="15.75">
      <c r="A66" s="85" t="s">
        <v>104</v>
      </c>
      <c r="B66" s="86" t="s">
        <v>105</v>
      </c>
      <c r="C66" s="87">
        <v>244</v>
      </c>
      <c r="D66" s="143"/>
      <c r="E66" s="124">
        <f>SUM(F66:Y66)</f>
        <v>5584837.9100000001</v>
      </c>
      <c r="F66" s="124">
        <f>F68+F69+F70+10000+36500+158328+70000+67965+20000+69000+71786+28373+27000+10000</f>
        <v>1385298.1</v>
      </c>
      <c r="G66" s="124">
        <f>G68+G69+G70</f>
        <v>150076.41</v>
      </c>
      <c r="H66" s="124">
        <f t="shared" ref="H66:U66" si="52">H68+H69+H70</f>
        <v>70559.399999999994</v>
      </c>
      <c r="I66" s="124">
        <f>I68+I69+I70</f>
        <v>855929</v>
      </c>
      <c r="J66" s="124">
        <f t="shared" ref="J66:Q66" si="53">J68+J69+J70</f>
        <v>0</v>
      </c>
      <c r="K66" s="124">
        <f t="shared" si="53"/>
        <v>0</v>
      </c>
      <c r="L66" s="124">
        <f t="shared" si="53"/>
        <v>1250000</v>
      </c>
      <c r="M66" s="124">
        <f t="shared" si="53"/>
        <v>26100</v>
      </c>
      <c r="N66" s="124">
        <f t="shared" si="53"/>
        <v>160000</v>
      </c>
      <c r="O66" s="124">
        <f t="shared" si="53"/>
        <v>179550</v>
      </c>
      <c r="P66" s="124">
        <f t="shared" ref="P66" si="54">P68+P69+P70</f>
        <v>552325</v>
      </c>
      <c r="Q66" s="124">
        <f t="shared" si="53"/>
        <v>0</v>
      </c>
      <c r="R66" s="124">
        <v>0</v>
      </c>
      <c r="S66" s="124">
        <f>S68+S69+S70+160000+50000</f>
        <v>955000</v>
      </c>
      <c r="T66" s="124">
        <f>T68+T69+T70</f>
        <v>0</v>
      </c>
      <c r="U66" s="124">
        <f t="shared" si="52"/>
        <v>0</v>
      </c>
      <c r="V66" s="124">
        <f>V68+V69+V70</f>
        <v>0</v>
      </c>
      <c r="W66" s="72"/>
      <c r="X66" s="72"/>
      <c r="Y66" s="72"/>
    </row>
    <row r="67" spans="1:30" ht="15.75">
      <c r="A67" s="88" t="s">
        <v>121</v>
      </c>
      <c r="B67" s="69"/>
      <c r="C67" s="70"/>
      <c r="D67" s="140"/>
      <c r="E67" s="141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71"/>
      <c r="X67" s="71"/>
      <c r="Y67" s="71"/>
    </row>
    <row r="68" spans="1:30" ht="15.75">
      <c r="A68" s="88" t="s">
        <v>123</v>
      </c>
      <c r="B68" s="69" t="s">
        <v>127</v>
      </c>
      <c r="C68" s="70">
        <v>244</v>
      </c>
      <c r="D68" s="140"/>
      <c r="E68" s="141">
        <f t="shared" ref="E68:E73" si="55">SUM(F68:Y68)</f>
        <v>464920</v>
      </c>
      <c r="F68" s="142">
        <f>114920+50000</f>
        <v>164920</v>
      </c>
      <c r="G68" s="142"/>
      <c r="H68" s="142"/>
      <c r="I68" s="142"/>
      <c r="J68" s="142"/>
      <c r="K68" s="142"/>
      <c r="L68" s="142"/>
      <c r="M68" s="142"/>
      <c r="N68" s="142">
        <v>160000</v>
      </c>
      <c r="O68" s="142"/>
      <c r="P68" s="142"/>
      <c r="Q68" s="142"/>
      <c r="R68" s="142"/>
      <c r="S68" s="142">
        <v>140000</v>
      </c>
      <c r="T68" s="144"/>
      <c r="U68" s="144"/>
      <c r="V68" s="144"/>
      <c r="W68" s="71"/>
      <c r="X68" s="71"/>
      <c r="Y68" s="71"/>
    </row>
    <row r="69" spans="1:30" ht="15.75">
      <c r="A69" s="88" t="s">
        <v>124</v>
      </c>
      <c r="B69" s="69" t="s">
        <v>128</v>
      </c>
      <c r="C69" s="70">
        <v>244</v>
      </c>
      <c r="D69" s="140"/>
      <c r="E69" s="141">
        <f t="shared" si="55"/>
        <v>1276100</v>
      </c>
      <c r="F69" s="142"/>
      <c r="G69" s="142"/>
      <c r="H69" s="142"/>
      <c r="I69" s="142"/>
      <c r="J69" s="142"/>
      <c r="K69" s="142"/>
      <c r="L69" s="142">
        <v>1250000</v>
      </c>
      <c r="M69" s="142">
        <f>14200+11900</f>
        <v>26100</v>
      </c>
      <c r="N69" s="142"/>
      <c r="O69" s="142"/>
      <c r="P69" s="142"/>
      <c r="Q69" s="142"/>
      <c r="R69" s="142"/>
      <c r="S69" s="142"/>
      <c r="T69" s="142"/>
      <c r="U69" s="142"/>
      <c r="V69" s="142"/>
      <c r="W69" s="71"/>
      <c r="X69" s="71"/>
      <c r="Y69" s="71"/>
    </row>
    <row r="70" spans="1:30" ht="15.75">
      <c r="A70" s="88" t="s">
        <v>125</v>
      </c>
      <c r="B70" s="69" t="s">
        <v>129</v>
      </c>
      <c r="C70" s="70">
        <v>244</v>
      </c>
      <c r="D70" s="140"/>
      <c r="E70" s="141">
        <f t="shared" si="55"/>
        <v>3064865.91</v>
      </c>
      <c r="F70" s="142">
        <f>F71+132676.1+15000+8000+162000+63750</f>
        <v>651426.1</v>
      </c>
      <c r="G70" s="142">
        <f>G71</f>
        <v>150076.41</v>
      </c>
      <c r="H70" s="142">
        <f>H71</f>
        <v>70559.399999999994</v>
      </c>
      <c r="I70" s="142">
        <f>I71</f>
        <v>855929</v>
      </c>
      <c r="J70" s="142"/>
      <c r="K70" s="142"/>
      <c r="L70" s="142"/>
      <c r="M70" s="142"/>
      <c r="N70" s="142"/>
      <c r="O70" s="142">
        <f>O71+23000</f>
        <v>179550</v>
      </c>
      <c r="P70" s="142">
        <f>P71</f>
        <v>552325</v>
      </c>
      <c r="Q70" s="142">
        <f>Q71</f>
        <v>0</v>
      </c>
      <c r="R70" s="142"/>
      <c r="S70" s="142">
        <f>S71+95000+60000</f>
        <v>605000</v>
      </c>
      <c r="T70" s="142"/>
      <c r="U70" s="142"/>
      <c r="V70" s="142"/>
      <c r="W70" s="71"/>
      <c r="X70" s="71"/>
      <c r="Y70" s="71"/>
    </row>
    <row r="71" spans="1:30" ht="15.75">
      <c r="A71" s="88" t="s">
        <v>126</v>
      </c>
      <c r="B71" s="69"/>
      <c r="C71" s="70"/>
      <c r="D71" s="140"/>
      <c r="E71" s="141">
        <f>SUM(F71:Y71)</f>
        <v>2505439.81</v>
      </c>
      <c r="F71" s="142">
        <f>270000</f>
        <v>270000</v>
      </c>
      <c r="G71" s="142">
        <v>150076.41</v>
      </c>
      <c r="H71" s="142">
        <v>70559.399999999994</v>
      </c>
      <c r="I71" s="142">
        <v>855929</v>
      </c>
      <c r="J71" s="142"/>
      <c r="K71" s="142"/>
      <c r="L71" s="142"/>
      <c r="M71" s="142"/>
      <c r="N71" s="142"/>
      <c r="O71" s="142">
        <f>156550</f>
        <v>156550</v>
      </c>
      <c r="P71" s="142">
        <v>552325</v>
      </c>
      <c r="Q71" s="142"/>
      <c r="R71" s="142"/>
      <c r="S71" s="142">
        <v>450000</v>
      </c>
      <c r="T71" s="142"/>
      <c r="U71" s="142"/>
      <c r="V71" s="142"/>
      <c r="W71" s="71"/>
      <c r="X71" s="71"/>
      <c r="Y71" s="71"/>
    </row>
    <row r="72" spans="1:30" ht="31.5">
      <c r="A72" s="89" t="s">
        <v>239</v>
      </c>
      <c r="B72" s="99" t="s">
        <v>122</v>
      </c>
      <c r="C72" s="100">
        <v>246</v>
      </c>
      <c r="D72" s="100"/>
      <c r="E72" s="149">
        <f t="shared" si="55"/>
        <v>0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71"/>
      <c r="X72" s="71"/>
      <c r="Y72" s="71"/>
    </row>
    <row r="73" spans="1:30" ht="15.75">
      <c r="A73" s="91" t="s">
        <v>236</v>
      </c>
      <c r="B73" s="87" t="s">
        <v>240</v>
      </c>
      <c r="C73" s="87">
        <v>247</v>
      </c>
      <c r="D73" s="143"/>
      <c r="E73" s="124">
        <f t="shared" si="55"/>
        <v>1141948.96</v>
      </c>
      <c r="F73" s="134">
        <f>1046948.96+95000</f>
        <v>1141948.96</v>
      </c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71"/>
      <c r="X73" s="71"/>
      <c r="Y73" s="71"/>
    </row>
    <row r="74" spans="1:30" ht="31.5">
      <c r="A74" s="62" t="s">
        <v>120</v>
      </c>
      <c r="B74" s="90" t="s">
        <v>241</v>
      </c>
      <c r="C74" s="70">
        <v>400</v>
      </c>
      <c r="D74" s="140"/>
      <c r="E74" s="141">
        <f>E75+E76</f>
        <v>0</v>
      </c>
      <c r="F74" s="141">
        <f>F75+F76</f>
        <v>0</v>
      </c>
      <c r="G74" s="141">
        <f>G75+G76</f>
        <v>0</v>
      </c>
      <c r="H74" s="141">
        <f t="shared" ref="H74:Y74" si="56">H75+H76</f>
        <v>0</v>
      </c>
      <c r="I74" s="141">
        <f t="shared" ref="I74" si="57">I75+I76</f>
        <v>0</v>
      </c>
      <c r="J74" s="141">
        <f t="shared" ref="J74:R74" si="58">J75+J76</f>
        <v>0</v>
      </c>
      <c r="K74" s="141">
        <f t="shared" si="58"/>
        <v>0</v>
      </c>
      <c r="L74" s="141"/>
      <c r="M74" s="141">
        <f t="shared" si="58"/>
        <v>0</v>
      </c>
      <c r="N74" s="141">
        <f t="shared" si="58"/>
        <v>0</v>
      </c>
      <c r="O74" s="141"/>
      <c r="P74" s="141"/>
      <c r="Q74" s="141">
        <f t="shared" ref="Q74" si="59">Q75+Q76</f>
        <v>0</v>
      </c>
      <c r="R74" s="141">
        <f t="shared" si="58"/>
        <v>0</v>
      </c>
      <c r="S74" s="141">
        <f t="shared" si="56"/>
        <v>0</v>
      </c>
      <c r="T74" s="141">
        <f t="shared" si="56"/>
        <v>0</v>
      </c>
      <c r="U74" s="141">
        <f t="shared" si="56"/>
        <v>0</v>
      </c>
      <c r="V74" s="141">
        <f t="shared" si="56"/>
        <v>0</v>
      </c>
      <c r="W74" s="66">
        <f t="shared" si="56"/>
        <v>0</v>
      </c>
      <c r="X74" s="66">
        <f t="shared" si="56"/>
        <v>0</v>
      </c>
      <c r="Y74" s="66">
        <f t="shared" si="56"/>
        <v>0</v>
      </c>
    </row>
    <row r="75" spans="1:30" ht="47.25">
      <c r="A75" s="62" t="s">
        <v>106</v>
      </c>
      <c r="B75" s="90" t="s">
        <v>242</v>
      </c>
      <c r="C75" s="70">
        <v>406</v>
      </c>
      <c r="D75" s="140"/>
      <c r="E75" s="141">
        <f>SUM(F75:Y75)</f>
        <v>0</v>
      </c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71"/>
      <c r="X75" s="71"/>
      <c r="Y75" s="71"/>
    </row>
    <row r="76" spans="1:30" ht="31.5">
      <c r="A76" s="62" t="s">
        <v>107</v>
      </c>
      <c r="B76" s="90" t="s">
        <v>243</v>
      </c>
      <c r="C76" s="70">
        <v>407</v>
      </c>
      <c r="D76" s="140"/>
      <c r="E76" s="141">
        <f>SUM(F76:Y76)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71"/>
      <c r="X76" s="71"/>
      <c r="Y76" s="71"/>
    </row>
    <row r="77" spans="1:30" s="118" customFormat="1" ht="15.75">
      <c r="A77" s="62" t="s">
        <v>264</v>
      </c>
      <c r="B77" s="90" t="s">
        <v>265</v>
      </c>
      <c r="C77" s="70">
        <v>880</v>
      </c>
      <c r="D77" s="140"/>
      <c r="E77" s="141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22"/>
      <c r="X77" s="122"/>
      <c r="Y77" s="122"/>
    </row>
    <row r="78" spans="1:30" ht="15.75">
      <c r="A78" s="59" t="s">
        <v>108</v>
      </c>
      <c r="B78" s="67" t="s">
        <v>109</v>
      </c>
      <c r="C78" s="68">
        <v>100</v>
      </c>
      <c r="D78" s="77"/>
      <c r="E78" s="124">
        <f>E79+E80+E81</f>
        <v>0</v>
      </c>
      <c r="F78" s="124">
        <f t="shared" ref="F78:Y78" si="60">F79+F80+F81</f>
        <v>0</v>
      </c>
      <c r="G78" s="124">
        <f t="shared" si="60"/>
        <v>0</v>
      </c>
      <c r="H78" s="124">
        <f t="shared" si="60"/>
        <v>0</v>
      </c>
      <c r="I78" s="124">
        <f t="shared" ref="I78" si="61">I79+I80+I81</f>
        <v>0</v>
      </c>
      <c r="J78" s="124">
        <f t="shared" ref="J78:R78" si="62">J79+J80+J81</f>
        <v>0</v>
      </c>
      <c r="K78" s="124">
        <f t="shared" si="62"/>
        <v>0</v>
      </c>
      <c r="L78" s="124"/>
      <c r="M78" s="124">
        <f t="shared" si="62"/>
        <v>0</v>
      </c>
      <c r="N78" s="124">
        <f t="shared" si="62"/>
        <v>0</v>
      </c>
      <c r="O78" s="124"/>
      <c r="P78" s="124"/>
      <c r="Q78" s="124">
        <f t="shared" ref="Q78" si="63">Q79+Q80+Q81</f>
        <v>0</v>
      </c>
      <c r="R78" s="124">
        <f t="shared" si="62"/>
        <v>0</v>
      </c>
      <c r="S78" s="124">
        <f t="shared" si="60"/>
        <v>0</v>
      </c>
      <c r="T78" s="124">
        <f t="shared" si="60"/>
        <v>0</v>
      </c>
      <c r="U78" s="124">
        <f t="shared" si="60"/>
        <v>0</v>
      </c>
      <c r="V78" s="124">
        <f t="shared" si="60"/>
        <v>0</v>
      </c>
      <c r="W78" s="72">
        <f t="shared" si="60"/>
        <v>0</v>
      </c>
      <c r="X78" s="72">
        <f t="shared" si="60"/>
        <v>0</v>
      </c>
      <c r="Y78" s="72">
        <f t="shared" si="60"/>
        <v>0</v>
      </c>
    </row>
    <row r="79" spans="1:30" ht="31.5">
      <c r="A79" s="62" t="s">
        <v>111</v>
      </c>
      <c r="B79" s="69" t="s">
        <v>110</v>
      </c>
      <c r="C79" s="70"/>
      <c r="D79" s="140"/>
      <c r="E79" s="141">
        <f>SUM(F79:Y79)</f>
        <v>0</v>
      </c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71"/>
      <c r="X79" s="71"/>
      <c r="Y79" s="71"/>
    </row>
    <row r="80" spans="1:30" ht="15.75">
      <c r="A80" s="62" t="s">
        <v>112</v>
      </c>
      <c r="B80" s="69" t="s">
        <v>113</v>
      </c>
      <c r="C80" s="70"/>
      <c r="D80" s="140"/>
      <c r="E80" s="141">
        <f>SUM(F80:Y80)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71"/>
      <c r="X80" s="71"/>
      <c r="Y80" s="71"/>
    </row>
    <row r="81" spans="1:25" ht="15.75">
      <c r="A81" s="62" t="s">
        <v>115</v>
      </c>
      <c r="B81" s="69" t="s">
        <v>114</v>
      </c>
      <c r="C81" s="70"/>
      <c r="D81" s="140"/>
      <c r="E81" s="141">
        <f>SUM(F81:Y81)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71"/>
      <c r="X81" s="71"/>
      <c r="Y81" s="71"/>
    </row>
    <row r="82" spans="1:25" ht="15.75">
      <c r="A82" s="59" t="s">
        <v>116</v>
      </c>
      <c r="B82" s="67" t="s">
        <v>117</v>
      </c>
      <c r="C82" s="68" t="s">
        <v>19</v>
      </c>
      <c r="D82" s="77"/>
      <c r="E82" s="124">
        <f>E83</f>
        <v>0</v>
      </c>
      <c r="F82" s="124">
        <f t="shared" ref="F82:Y82" si="64">F83</f>
        <v>0</v>
      </c>
      <c r="G82" s="124">
        <f t="shared" si="64"/>
        <v>0</v>
      </c>
      <c r="H82" s="124">
        <f t="shared" si="64"/>
        <v>0</v>
      </c>
      <c r="I82" s="124">
        <f t="shared" si="64"/>
        <v>0</v>
      </c>
      <c r="J82" s="124">
        <f t="shared" si="64"/>
        <v>0</v>
      </c>
      <c r="K82" s="124">
        <f t="shared" si="64"/>
        <v>0</v>
      </c>
      <c r="L82" s="124"/>
      <c r="M82" s="124">
        <f t="shared" si="64"/>
        <v>0</v>
      </c>
      <c r="N82" s="124">
        <f t="shared" si="64"/>
        <v>0</v>
      </c>
      <c r="O82" s="124"/>
      <c r="P82" s="124"/>
      <c r="Q82" s="124">
        <f t="shared" si="64"/>
        <v>0</v>
      </c>
      <c r="R82" s="124">
        <f t="shared" si="64"/>
        <v>0</v>
      </c>
      <c r="S82" s="124">
        <f t="shared" si="64"/>
        <v>0</v>
      </c>
      <c r="T82" s="124">
        <f t="shared" si="64"/>
        <v>0</v>
      </c>
      <c r="U82" s="124">
        <f t="shared" si="64"/>
        <v>0</v>
      </c>
      <c r="V82" s="124">
        <f t="shared" si="64"/>
        <v>0</v>
      </c>
      <c r="W82" s="72">
        <f t="shared" si="64"/>
        <v>0</v>
      </c>
      <c r="X82" s="72">
        <f t="shared" si="64"/>
        <v>0</v>
      </c>
      <c r="Y82" s="72">
        <f t="shared" si="64"/>
        <v>0</v>
      </c>
    </row>
    <row r="83" spans="1:25" ht="31.5">
      <c r="A83" s="62" t="s">
        <v>119</v>
      </c>
      <c r="B83" s="69" t="s">
        <v>118</v>
      </c>
      <c r="C83" s="70">
        <v>610</v>
      </c>
      <c r="D83" s="140"/>
      <c r="E83" s="142">
        <f>SUM(F83:Y83)</f>
        <v>0</v>
      </c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71"/>
      <c r="X83" s="71"/>
      <c r="Y83" s="71"/>
    </row>
  </sheetData>
  <mergeCells count="10">
    <mergeCell ref="A1:X1"/>
    <mergeCell ref="D2:D3"/>
    <mergeCell ref="C2:C3"/>
    <mergeCell ref="B2:B3"/>
    <mergeCell ref="A2:A3"/>
    <mergeCell ref="E2:E3"/>
    <mergeCell ref="F2:F3"/>
    <mergeCell ref="S2:X2"/>
    <mergeCell ref="G2:Q2"/>
    <mergeCell ref="R2:R3"/>
  </mergeCells>
  <pageMargins left="0.32" right="0.39" top="0.33" bottom="0.32" header="0.31496062992125984" footer="0.31496062992125984"/>
  <pageSetup paperSize="9" scale="3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79" t="s">
        <v>274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9" s="4" customFormat="1" ht="60.6" customHeight="1">
      <c r="A2" s="180" t="s">
        <v>11</v>
      </c>
      <c r="B2" s="181" t="s">
        <v>12</v>
      </c>
      <c r="C2" s="180" t="s">
        <v>13</v>
      </c>
      <c r="D2" s="180" t="s">
        <v>200</v>
      </c>
      <c r="E2" s="182" t="s">
        <v>192</v>
      </c>
      <c r="F2" s="182" t="s">
        <v>161</v>
      </c>
      <c r="G2" s="183" t="s">
        <v>162</v>
      </c>
      <c r="H2" s="186"/>
      <c r="I2" s="186"/>
      <c r="J2" s="186"/>
      <c r="K2" s="187"/>
      <c r="L2" s="188" t="s">
        <v>163</v>
      </c>
      <c r="M2" s="182" t="s">
        <v>273</v>
      </c>
      <c r="N2" s="182"/>
      <c r="O2" s="182"/>
      <c r="P2" s="182"/>
      <c r="Q2" s="182"/>
      <c r="R2" s="182"/>
    </row>
    <row r="3" spans="1:19" s="4" customFormat="1" ht="271.5" customHeight="1">
      <c r="A3" s="180"/>
      <c r="B3" s="181"/>
      <c r="C3" s="180"/>
      <c r="D3" s="180"/>
      <c r="E3" s="182"/>
      <c r="F3" s="182"/>
      <c r="G3" s="126"/>
      <c r="H3" s="126"/>
      <c r="I3" s="126"/>
      <c r="J3" s="126"/>
      <c r="K3" s="126"/>
      <c r="L3" s="18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130"/>
      <c r="G5" s="130"/>
      <c r="H5" s="129"/>
      <c r="I5" s="129"/>
      <c r="J5" s="129"/>
      <c r="K5" s="129"/>
      <c r="L5" s="129"/>
      <c r="M5" s="129"/>
      <c r="N5" s="130"/>
      <c r="O5" s="130"/>
      <c r="P5" s="129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28">
        <f>E8+E10+E14+E17+E21+E23</f>
        <v>0</v>
      </c>
      <c r="F7" s="128">
        <f t="shared" ref="F7:S7" si="0">+F8+F10+F14+F17+F21+F23</f>
        <v>0</v>
      </c>
      <c r="G7" s="128">
        <f t="shared" si="0"/>
        <v>0</v>
      </c>
      <c r="H7" s="128">
        <f t="shared" si="0"/>
        <v>0</v>
      </c>
      <c r="I7" s="128">
        <f t="shared" si="0"/>
        <v>0</v>
      </c>
      <c r="J7" s="128">
        <f t="shared" si="0"/>
        <v>0</v>
      </c>
      <c r="K7" s="128">
        <f t="shared" si="0"/>
        <v>0</v>
      </c>
      <c r="L7" s="128">
        <f t="shared" si="0"/>
        <v>0</v>
      </c>
      <c r="M7" s="128">
        <f t="shared" si="0"/>
        <v>0</v>
      </c>
      <c r="N7" s="128">
        <f t="shared" si="0"/>
        <v>0</v>
      </c>
      <c r="O7" s="128">
        <f t="shared" si="0"/>
        <v>0</v>
      </c>
      <c r="P7" s="128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>+H15+H16</f>
        <v>0</v>
      </c>
      <c r="I14" s="124">
        <f>+I15+I16</f>
        <v>0</v>
      </c>
      <c r="J14" s="124">
        <v>0</v>
      </c>
      <c r="K14" s="124">
        <f t="shared" ref="K14:S14" si="4">+K15+K16</f>
        <v>0</v>
      </c>
      <c r="L14" s="124">
        <f t="shared" si="4"/>
        <v>0</v>
      </c>
      <c r="M14" s="124">
        <f t="shared" si="4"/>
        <v>0</v>
      </c>
      <c r="N14" s="124">
        <f t="shared" si="4"/>
        <v>0</v>
      </c>
      <c r="O14" s="124">
        <f t="shared" si="4"/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5">F18</f>
        <v>0</v>
      </c>
      <c r="G17" s="124">
        <f t="shared" si="5"/>
        <v>0</v>
      </c>
      <c r="H17" s="124">
        <f t="shared" si="5"/>
        <v>0</v>
      </c>
      <c r="I17" s="124">
        <f t="shared" si="5"/>
        <v>0</v>
      </c>
      <c r="J17" s="124">
        <f>J18</f>
        <v>0</v>
      </c>
      <c r="K17" s="124">
        <v>0</v>
      </c>
      <c r="L17" s="124">
        <f t="shared" si="5"/>
        <v>0</v>
      </c>
      <c r="M17" s="124">
        <f t="shared" si="5"/>
        <v>0</v>
      </c>
      <c r="N17" s="124">
        <f t="shared" si="5"/>
        <v>0</v>
      </c>
      <c r="O17" s="124">
        <f>O18+O19+O20</f>
        <v>0</v>
      </c>
      <c r="P17" s="124">
        <f>P20</f>
        <v>0</v>
      </c>
      <c r="Q17" s="123">
        <f t="shared" si="5"/>
        <v>0</v>
      </c>
      <c r="R17" s="123">
        <f t="shared" si="5"/>
        <v>0</v>
      </c>
      <c r="S17" s="123">
        <f t="shared" si="5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/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6">H24+H25</f>
        <v>0</v>
      </c>
      <c r="I23" s="124">
        <f t="shared" si="6"/>
        <v>0</v>
      </c>
      <c r="J23" s="124">
        <f t="shared" si="6"/>
        <v>0</v>
      </c>
      <c r="K23" s="124">
        <f t="shared" si="6"/>
        <v>0</v>
      </c>
      <c r="L23" s="124">
        <f t="shared" si="6"/>
        <v>0</v>
      </c>
      <c r="M23" s="124">
        <f t="shared" si="6"/>
        <v>0</v>
      </c>
      <c r="N23" s="124">
        <f t="shared" si="6"/>
        <v>0</v>
      </c>
      <c r="O23" s="124">
        <f t="shared" si="6"/>
        <v>0</v>
      </c>
      <c r="P23" s="124">
        <f>P24+P25</f>
        <v>0</v>
      </c>
      <c r="Q23" s="123">
        <f t="shared" ref="Q23:S23" si="7">Q24+Q25+Q26</f>
        <v>0</v>
      </c>
      <c r="R23" s="123">
        <f t="shared" si="7"/>
        <v>0</v>
      </c>
      <c r="S23" s="123">
        <f t="shared" si="7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8">H27</f>
        <v>0</v>
      </c>
      <c r="I26" s="134">
        <f t="shared" si="8"/>
        <v>0</v>
      </c>
      <c r="J26" s="134">
        <f t="shared" si="8"/>
        <v>0</v>
      </c>
      <c r="K26" s="134">
        <f t="shared" si="8"/>
        <v>0</v>
      </c>
      <c r="L26" s="134">
        <f t="shared" si="8"/>
        <v>0</v>
      </c>
      <c r="M26" s="134">
        <f t="shared" si="8"/>
        <v>0</v>
      </c>
      <c r="N26" s="134">
        <f t="shared" si="8"/>
        <v>0</v>
      </c>
      <c r="O26" s="134">
        <f t="shared" si="8"/>
        <v>0</v>
      </c>
      <c r="P26" s="134">
        <f t="shared" si="8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9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9"/>
        <v>0</v>
      </c>
      <c r="I29" s="135">
        <f>+I30+I43+I50+I54+I61+I63+I79+I83</f>
        <v>0</v>
      </c>
      <c r="J29" s="135">
        <f t="shared" si="9"/>
        <v>0</v>
      </c>
      <c r="K29" s="135">
        <f t="shared" si="9"/>
        <v>0</v>
      </c>
      <c r="L29" s="135">
        <f t="shared" si="9"/>
        <v>0</v>
      </c>
      <c r="M29" s="135">
        <f t="shared" si="9"/>
        <v>0</v>
      </c>
      <c r="N29" s="135">
        <f t="shared" si="9"/>
        <v>0</v>
      </c>
      <c r="O29" s="135">
        <f t="shared" si="9"/>
        <v>0</v>
      </c>
      <c r="P29" s="135">
        <f t="shared" si="9"/>
        <v>0</v>
      </c>
      <c r="Q29" s="120">
        <f t="shared" si="9"/>
        <v>0</v>
      </c>
      <c r="R29" s="120">
        <f t="shared" si="9"/>
        <v>0</v>
      </c>
      <c r="S29" s="120">
        <f t="shared" si="9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0">+H31+H32+H33+H34+H37+H39+H40</f>
        <v>0</v>
      </c>
      <c r="I30" s="124">
        <f t="shared" si="10"/>
        <v>0</v>
      </c>
      <c r="J30" s="124">
        <f>+J31+J32+J33+J34+J37+J39+J40</f>
        <v>0</v>
      </c>
      <c r="K30" s="124">
        <f t="shared" ref="K30:L30" si="11">+K31+K32+K33+K34+K37+K39+K40</f>
        <v>0</v>
      </c>
      <c r="L30" s="124">
        <f t="shared" si="11"/>
        <v>0</v>
      </c>
      <c r="M30" s="124">
        <f t="shared" si="10"/>
        <v>0</v>
      </c>
      <c r="N30" s="124">
        <f t="shared" si="10"/>
        <v>0</v>
      </c>
      <c r="O30" s="124">
        <f t="shared" si="10"/>
        <v>0</v>
      </c>
      <c r="P30" s="124">
        <f t="shared" si="10"/>
        <v>0</v>
      </c>
      <c r="Q30" s="124">
        <f t="shared" si="10"/>
        <v>0</v>
      </c>
      <c r="R30" s="124">
        <f t="shared" si="10"/>
        <v>0</v>
      </c>
      <c r="S30" s="124">
        <f t="shared" si="10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2">+Q35+Q36</f>
        <v>0</v>
      </c>
      <c r="R34" s="122">
        <f t="shared" si="12"/>
        <v>0</v>
      </c>
      <c r="S34" s="122">
        <f t="shared" si="12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3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3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3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3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3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4">Q41+Q42</f>
        <v>0</v>
      </c>
      <c r="R40" s="122">
        <f t="shared" si="14"/>
        <v>0</v>
      </c>
      <c r="S40" s="122">
        <f t="shared" si="14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3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3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5">+F44+F47+F48+F49</f>
        <v>0</v>
      </c>
      <c r="G43" s="124">
        <f t="shared" si="15"/>
        <v>0</v>
      </c>
      <c r="H43" s="124">
        <f t="shared" si="15"/>
        <v>0</v>
      </c>
      <c r="I43" s="124">
        <f t="shared" si="15"/>
        <v>0</v>
      </c>
      <c r="J43" s="124">
        <f t="shared" si="15"/>
        <v>0</v>
      </c>
      <c r="K43" s="124">
        <f t="shared" si="15"/>
        <v>0</v>
      </c>
      <c r="L43" s="124">
        <f t="shared" si="15"/>
        <v>0</v>
      </c>
      <c r="M43" s="124">
        <f t="shared" si="15"/>
        <v>0</v>
      </c>
      <c r="N43" s="124">
        <f t="shared" si="15"/>
        <v>0</v>
      </c>
      <c r="O43" s="124">
        <f t="shared" si="15"/>
        <v>0</v>
      </c>
      <c r="P43" s="124">
        <f t="shared" si="15"/>
        <v>0</v>
      </c>
      <c r="Q43" s="123">
        <f t="shared" si="15"/>
        <v>0</v>
      </c>
      <c r="R43" s="123">
        <f t="shared" si="15"/>
        <v>0</v>
      </c>
      <c r="S43" s="123">
        <f t="shared" si="15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6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6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6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6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6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6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7">+H51+H52+H53</f>
        <v>0</v>
      </c>
      <c r="I50" s="124">
        <f t="shared" si="17"/>
        <v>0</v>
      </c>
      <c r="J50" s="124">
        <f t="shared" si="17"/>
        <v>0</v>
      </c>
      <c r="K50" s="124">
        <f t="shared" si="17"/>
        <v>0</v>
      </c>
      <c r="L50" s="124">
        <f t="shared" si="17"/>
        <v>0</v>
      </c>
      <c r="M50" s="124">
        <f t="shared" si="17"/>
        <v>0</v>
      </c>
      <c r="N50" s="124">
        <f t="shared" si="17"/>
        <v>0</v>
      </c>
      <c r="O50" s="124">
        <f t="shared" si="17"/>
        <v>0</v>
      </c>
      <c r="P50" s="124">
        <f t="shared" si="17"/>
        <v>0</v>
      </c>
      <c r="Q50" s="123">
        <f t="shared" si="17"/>
        <v>0</v>
      </c>
      <c r="R50" s="123">
        <f t="shared" si="17"/>
        <v>0</v>
      </c>
      <c r="S50" s="123">
        <f t="shared" si="17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8">+F58+F59+F60</f>
        <v>0</v>
      </c>
      <c r="G54" s="124">
        <f t="shared" si="18"/>
        <v>0</v>
      </c>
      <c r="H54" s="124">
        <f t="shared" si="18"/>
        <v>0</v>
      </c>
      <c r="I54" s="124">
        <f t="shared" si="18"/>
        <v>0</v>
      </c>
      <c r="J54" s="124">
        <f t="shared" si="18"/>
        <v>0</v>
      </c>
      <c r="K54" s="124">
        <f t="shared" si="18"/>
        <v>0</v>
      </c>
      <c r="L54" s="124">
        <f t="shared" si="18"/>
        <v>0</v>
      </c>
      <c r="M54" s="124">
        <f t="shared" si="18"/>
        <v>0</v>
      </c>
      <c r="N54" s="124">
        <f t="shared" si="18"/>
        <v>0</v>
      </c>
      <c r="O54" s="124">
        <f t="shared" si="18"/>
        <v>0</v>
      </c>
      <c r="P54" s="124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19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19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19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0">+F62</f>
        <v>0</v>
      </c>
      <c r="G61" s="124">
        <f t="shared" si="20"/>
        <v>0</v>
      </c>
      <c r="H61" s="124">
        <f t="shared" si="20"/>
        <v>0</v>
      </c>
      <c r="I61" s="124">
        <f t="shared" si="20"/>
        <v>0</v>
      </c>
      <c r="J61" s="124">
        <f t="shared" si="20"/>
        <v>0</v>
      </c>
      <c r="K61" s="124">
        <f t="shared" si="20"/>
        <v>0</v>
      </c>
      <c r="L61" s="124">
        <f t="shared" si="20"/>
        <v>0</v>
      </c>
      <c r="M61" s="124">
        <f t="shared" si="20"/>
        <v>0</v>
      </c>
      <c r="N61" s="124">
        <f t="shared" si="20"/>
        <v>0</v>
      </c>
      <c r="O61" s="124">
        <f t="shared" si="20"/>
        <v>0</v>
      </c>
      <c r="P61" s="124">
        <f t="shared" si="20"/>
        <v>0</v>
      </c>
      <c r="Q61" s="123">
        <f t="shared" si="20"/>
        <v>0</v>
      </c>
      <c r="R61" s="123">
        <f t="shared" si="20"/>
        <v>0</v>
      </c>
      <c r="S61" s="123">
        <f t="shared" si="20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1">H64+H66+H67+H73+H74</f>
        <v>0</v>
      </c>
      <c r="I63" s="124">
        <f t="shared" si="21"/>
        <v>0</v>
      </c>
      <c r="J63" s="124">
        <f t="shared" si="21"/>
        <v>0</v>
      </c>
      <c r="K63" s="124">
        <f t="shared" si="21"/>
        <v>0</v>
      </c>
      <c r="L63" s="124">
        <f t="shared" si="21"/>
        <v>0</v>
      </c>
      <c r="M63" s="124">
        <f t="shared" si="21"/>
        <v>0</v>
      </c>
      <c r="N63" s="124">
        <f t="shared" si="21"/>
        <v>0</v>
      </c>
      <c r="O63" s="124">
        <f t="shared" si="21"/>
        <v>0</v>
      </c>
      <c r="P63" s="124">
        <f t="shared" si="21"/>
        <v>0</v>
      </c>
      <c r="Q63" s="123">
        <f t="shared" ref="Q63:S63" si="22">+Q64+Q65+Q66+Q67+Q75</f>
        <v>0</v>
      </c>
      <c r="R63" s="123">
        <f t="shared" si="22"/>
        <v>0</v>
      </c>
      <c r="S63" s="123">
        <f t="shared" si="22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3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3"/>
        <v>0</v>
      </c>
      <c r="N67" s="124">
        <f>N69+N70+N71</f>
        <v>0</v>
      </c>
      <c r="O67" s="124">
        <f t="shared" si="23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4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4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4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4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4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5">H76+H77</f>
        <v>0</v>
      </c>
      <c r="I75" s="141">
        <f t="shared" si="25"/>
        <v>0</v>
      </c>
      <c r="J75" s="141">
        <f t="shared" si="25"/>
        <v>0</v>
      </c>
      <c r="K75" s="141">
        <f t="shared" si="25"/>
        <v>0</v>
      </c>
      <c r="L75" s="141">
        <f t="shared" si="25"/>
        <v>0</v>
      </c>
      <c r="M75" s="141">
        <f t="shared" si="25"/>
        <v>0</v>
      </c>
      <c r="N75" s="141">
        <f t="shared" si="25"/>
        <v>0</v>
      </c>
      <c r="O75" s="141">
        <f t="shared" si="25"/>
        <v>0</v>
      </c>
      <c r="P75" s="141">
        <f t="shared" si="25"/>
        <v>0</v>
      </c>
      <c r="Q75" s="121">
        <f t="shared" si="25"/>
        <v>0</v>
      </c>
      <c r="R75" s="121">
        <f t="shared" si="25"/>
        <v>0</v>
      </c>
      <c r="S75" s="121">
        <f t="shared" si="25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264</v>
      </c>
      <c r="B78" s="90" t="s">
        <v>265</v>
      </c>
      <c r="C78" s="70">
        <v>880</v>
      </c>
      <c r="D78" s="70"/>
      <c r="E78" s="141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6">F80+F81+F82</f>
        <v>0</v>
      </c>
      <c r="G79" s="124">
        <f t="shared" si="26"/>
        <v>0</v>
      </c>
      <c r="H79" s="124">
        <f t="shared" si="26"/>
        <v>0</v>
      </c>
      <c r="I79" s="124">
        <f t="shared" si="26"/>
        <v>0</v>
      </c>
      <c r="J79" s="124">
        <f t="shared" si="26"/>
        <v>0</v>
      </c>
      <c r="K79" s="124">
        <f t="shared" si="26"/>
        <v>0</v>
      </c>
      <c r="L79" s="124">
        <f t="shared" si="26"/>
        <v>0</v>
      </c>
      <c r="M79" s="124">
        <f t="shared" si="26"/>
        <v>0</v>
      </c>
      <c r="N79" s="124">
        <f t="shared" si="26"/>
        <v>0</v>
      </c>
      <c r="O79" s="124">
        <f t="shared" si="26"/>
        <v>0</v>
      </c>
      <c r="P79" s="124">
        <f t="shared" si="26"/>
        <v>0</v>
      </c>
      <c r="Q79" s="123">
        <f t="shared" si="26"/>
        <v>0</v>
      </c>
      <c r="R79" s="123">
        <f t="shared" si="26"/>
        <v>0</v>
      </c>
      <c r="S79" s="123">
        <f t="shared" si="26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7">F84</f>
        <v>0</v>
      </c>
      <c r="G83" s="124">
        <f t="shared" si="27"/>
        <v>0</v>
      </c>
      <c r="H83" s="124">
        <f t="shared" si="27"/>
        <v>0</v>
      </c>
      <c r="I83" s="124">
        <f t="shared" si="27"/>
        <v>0</v>
      </c>
      <c r="J83" s="124">
        <f t="shared" si="27"/>
        <v>0</v>
      </c>
      <c r="K83" s="124">
        <f t="shared" si="27"/>
        <v>0</v>
      </c>
      <c r="L83" s="124">
        <f t="shared" si="27"/>
        <v>0</v>
      </c>
      <c r="M83" s="124">
        <f t="shared" si="27"/>
        <v>0</v>
      </c>
      <c r="N83" s="124">
        <f t="shared" si="27"/>
        <v>0</v>
      </c>
      <c r="O83" s="124">
        <f t="shared" si="27"/>
        <v>0</v>
      </c>
      <c r="P83" s="124">
        <f t="shared" si="27"/>
        <v>0</v>
      </c>
      <c r="Q83" s="123">
        <f t="shared" si="27"/>
        <v>0</v>
      </c>
      <c r="R83" s="123">
        <f t="shared" si="27"/>
        <v>0</v>
      </c>
      <c r="S83" s="123">
        <f t="shared" si="27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79" t="s">
        <v>275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9" s="4" customFormat="1" ht="60.6" customHeight="1">
      <c r="A2" s="180" t="s">
        <v>11</v>
      </c>
      <c r="B2" s="181" t="s">
        <v>12</v>
      </c>
      <c r="C2" s="180" t="s">
        <v>13</v>
      </c>
      <c r="D2" s="180" t="s">
        <v>200</v>
      </c>
      <c r="E2" s="182" t="s">
        <v>192</v>
      </c>
      <c r="F2" s="182" t="s">
        <v>161</v>
      </c>
      <c r="G2" s="183" t="s">
        <v>162</v>
      </c>
      <c r="H2" s="186"/>
      <c r="I2" s="186"/>
      <c r="J2" s="186"/>
      <c r="K2" s="187"/>
      <c r="L2" s="188" t="s">
        <v>163</v>
      </c>
      <c r="M2" s="182" t="s">
        <v>273</v>
      </c>
      <c r="N2" s="182"/>
      <c r="O2" s="182"/>
      <c r="P2" s="182"/>
      <c r="Q2" s="182"/>
      <c r="R2" s="182"/>
    </row>
    <row r="3" spans="1:19" s="4" customFormat="1" ht="271.5" customHeight="1">
      <c r="A3" s="180"/>
      <c r="B3" s="181"/>
      <c r="C3" s="180"/>
      <c r="D3" s="180"/>
      <c r="E3" s="182"/>
      <c r="F3" s="182"/>
      <c r="G3" s="126"/>
      <c r="H3" s="126"/>
      <c r="I3" s="126"/>
      <c r="J3" s="126"/>
      <c r="K3" s="126"/>
      <c r="L3" s="18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83"/>
      <c r="G5" s="83"/>
      <c r="H5" s="121"/>
      <c r="I5" s="121"/>
      <c r="J5" s="121"/>
      <c r="K5" s="121"/>
      <c r="L5" s="121"/>
      <c r="M5" s="121"/>
      <c r="N5" s="83"/>
      <c r="O5" s="83"/>
      <c r="P5" s="121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19">
        <f>E8+E10+E14+E17+E21+E23</f>
        <v>0</v>
      </c>
      <c r="F7" s="119">
        <f t="shared" ref="F7:S7" si="0">+F8+F10+F14+F17+F21+F23</f>
        <v>0</v>
      </c>
      <c r="G7" s="119">
        <f t="shared" si="0"/>
        <v>0</v>
      </c>
      <c r="H7" s="119">
        <f t="shared" si="0"/>
        <v>0</v>
      </c>
      <c r="I7" s="119">
        <f t="shared" si="0"/>
        <v>0</v>
      </c>
      <c r="J7" s="119">
        <f t="shared" si="0"/>
        <v>0</v>
      </c>
      <c r="K7" s="119">
        <f t="shared" si="0"/>
        <v>0</v>
      </c>
      <c r="L7" s="119">
        <f t="shared" si="0"/>
        <v>0</v>
      </c>
      <c r="M7" s="119">
        <f t="shared" si="0"/>
        <v>0</v>
      </c>
      <c r="N7" s="119">
        <f t="shared" si="0"/>
        <v>0</v>
      </c>
      <c r="O7" s="119">
        <f t="shared" si="0"/>
        <v>0</v>
      </c>
      <c r="P7" s="119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S14" si="4">+H15+H16</f>
        <v>0</v>
      </c>
      <c r="I14" s="124">
        <f t="shared" si="4"/>
        <v>0</v>
      </c>
      <c r="J14" s="124">
        <v>0</v>
      </c>
      <c r="K14" s="124">
        <f t="shared" ref="K14:L14" si="5">+K15+K16</f>
        <v>0</v>
      </c>
      <c r="L14" s="124">
        <f t="shared" si="5"/>
        <v>0</v>
      </c>
      <c r="M14" s="124">
        <f t="shared" si="4"/>
        <v>0</v>
      </c>
      <c r="N14" s="124">
        <f t="shared" si="4"/>
        <v>0</v>
      </c>
      <c r="O14" s="124">
        <f>+O15+O16</f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6">F18</f>
        <v>0</v>
      </c>
      <c r="G17" s="124">
        <f t="shared" si="6"/>
        <v>0</v>
      </c>
      <c r="H17" s="124">
        <f t="shared" si="6"/>
        <v>0</v>
      </c>
      <c r="I17" s="124">
        <f t="shared" si="6"/>
        <v>0</v>
      </c>
      <c r="J17" s="124">
        <f>J18</f>
        <v>0</v>
      </c>
      <c r="K17" s="124">
        <v>0</v>
      </c>
      <c r="L17" s="124">
        <f t="shared" si="6"/>
        <v>0</v>
      </c>
      <c r="M17" s="124">
        <f t="shared" si="6"/>
        <v>0</v>
      </c>
      <c r="N17" s="124">
        <f t="shared" si="6"/>
        <v>0</v>
      </c>
      <c r="O17" s="124">
        <f>O18+O19+O20</f>
        <v>0</v>
      </c>
      <c r="P17" s="124">
        <f>P20</f>
        <v>0</v>
      </c>
      <c r="Q17" s="123">
        <f t="shared" si="6"/>
        <v>0</v>
      </c>
      <c r="R17" s="123">
        <f t="shared" si="6"/>
        <v>0</v>
      </c>
      <c r="S17" s="123">
        <f t="shared" si="6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>
        <v>0</v>
      </c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7">H24+H25</f>
        <v>0</v>
      </c>
      <c r="I23" s="124">
        <f t="shared" si="7"/>
        <v>0</v>
      </c>
      <c r="J23" s="124">
        <f t="shared" si="7"/>
        <v>0</v>
      </c>
      <c r="K23" s="124">
        <f t="shared" si="7"/>
        <v>0</v>
      </c>
      <c r="L23" s="124">
        <f t="shared" si="7"/>
        <v>0</v>
      </c>
      <c r="M23" s="124">
        <f t="shared" si="7"/>
        <v>0</v>
      </c>
      <c r="N23" s="124">
        <f t="shared" si="7"/>
        <v>0</v>
      </c>
      <c r="O23" s="124">
        <f t="shared" si="7"/>
        <v>0</v>
      </c>
      <c r="P23" s="124">
        <f>P24+P25</f>
        <v>0</v>
      </c>
      <c r="Q23" s="123">
        <f t="shared" ref="Q23:S23" si="8">Q24+Q25+Q26</f>
        <v>0</v>
      </c>
      <c r="R23" s="123">
        <f t="shared" si="8"/>
        <v>0</v>
      </c>
      <c r="S23" s="123">
        <f t="shared" si="8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9">H27</f>
        <v>0</v>
      </c>
      <c r="I26" s="134">
        <f t="shared" si="9"/>
        <v>0</v>
      </c>
      <c r="J26" s="134">
        <f t="shared" si="9"/>
        <v>0</v>
      </c>
      <c r="K26" s="134">
        <f t="shared" si="9"/>
        <v>0</v>
      </c>
      <c r="L26" s="134">
        <f t="shared" si="9"/>
        <v>0</v>
      </c>
      <c r="M26" s="134">
        <f t="shared" si="9"/>
        <v>0</v>
      </c>
      <c r="N26" s="134">
        <f t="shared" si="9"/>
        <v>0</v>
      </c>
      <c r="O26" s="134">
        <f t="shared" si="9"/>
        <v>0</v>
      </c>
      <c r="P26" s="134">
        <f t="shared" si="9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10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10"/>
        <v>0</v>
      </c>
      <c r="I29" s="135">
        <f>+I30+I43+I50+I54+I61+I63+I79+I83</f>
        <v>0</v>
      </c>
      <c r="J29" s="135">
        <f t="shared" si="10"/>
        <v>0</v>
      </c>
      <c r="K29" s="135">
        <f t="shared" si="10"/>
        <v>0</v>
      </c>
      <c r="L29" s="135">
        <f t="shared" si="10"/>
        <v>0</v>
      </c>
      <c r="M29" s="135">
        <f t="shared" si="10"/>
        <v>0</v>
      </c>
      <c r="N29" s="135">
        <f t="shared" si="10"/>
        <v>0</v>
      </c>
      <c r="O29" s="135">
        <f t="shared" si="10"/>
        <v>0</v>
      </c>
      <c r="P29" s="135">
        <f t="shared" si="10"/>
        <v>0</v>
      </c>
      <c r="Q29" s="120">
        <f t="shared" si="10"/>
        <v>0</v>
      </c>
      <c r="R29" s="120">
        <f t="shared" si="10"/>
        <v>0</v>
      </c>
      <c r="S29" s="120">
        <f t="shared" si="10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1">+H31+H32+H33+H34+H37+H39+H40</f>
        <v>0</v>
      </c>
      <c r="I30" s="124">
        <f t="shared" si="11"/>
        <v>0</v>
      </c>
      <c r="J30" s="124">
        <f>+J31+J32+J33+J34+J37+J39+J40</f>
        <v>0</v>
      </c>
      <c r="K30" s="124">
        <f t="shared" ref="K30:L30" si="12">+K31+K32+K33+K34+K37+K39+K40</f>
        <v>0</v>
      </c>
      <c r="L30" s="124">
        <f t="shared" si="12"/>
        <v>0</v>
      </c>
      <c r="M30" s="124">
        <f t="shared" si="11"/>
        <v>0</v>
      </c>
      <c r="N30" s="124">
        <f t="shared" si="11"/>
        <v>0</v>
      </c>
      <c r="O30" s="124">
        <f t="shared" si="11"/>
        <v>0</v>
      </c>
      <c r="P30" s="124">
        <f t="shared" si="11"/>
        <v>0</v>
      </c>
      <c r="Q30" s="124">
        <f t="shared" si="11"/>
        <v>0</v>
      </c>
      <c r="R30" s="124">
        <f t="shared" si="11"/>
        <v>0</v>
      </c>
      <c r="S30" s="124">
        <f t="shared" si="11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3">+Q35+Q36</f>
        <v>0</v>
      </c>
      <c r="R34" s="122">
        <f t="shared" si="13"/>
        <v>0</v>
      </c>
      <c r="S34" s="122">
        <f t="shared" si="13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4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4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4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4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4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5">Q41+Q42</f>
        <v>0</v>
      </c>
      <c r="R40" s="122">
        <f t="shared" si="15"/>
        <v>0</v>
      </c>
      <c r="S40" s="122">
        <f t="shared" si="15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4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4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6">+F44+F47+F48+F49</f>
        <v>0</v>
      </c>
      <c r="G43" s="124">
        <f t="shared" si="16"/>
        <v>0</v>
      </c>
      <c r="H43" s="124">
        <f t="shared" si="16"/>
        <v>0</v>
      </c>
      <c r="I43" s="124">
        <f t="shared" si="16"/>
        <v>0</v>
      </c>
      <c r="J43" s="124">
        <f t="shared" si="16"/>
        <v>0</v>
      </c>
      <c r="K43" s="124">
        <f t="shared" si="16"/>
        <v>0</v>
      </c>
      <c r="L43" s="124">
        <f t="shared" si="16"/>
        <v>0</v>
      </c>
      <c r="M43" s="124">
        <f t="shared" si="16"/>
        <v>0</v>
      </c>
      <c r="N43" s="124">
        <f t="shared" si="16"/>
        <v>0</v>
      </c>
      <c r="O43" s="124">
        <f t="shared" si="16"/>
        <v>0</v>
      </c>
      <c r="P43" s="124">
        <f t="shared" si="16"/>
        <v>0</v>
      </c>
      <c r="Q43" s="123">
        <f t="shared" si="16"/>
        <v>0</v>
      </c>
      <c r="R43" s="123">
        <f t="shared" si="16"/>
        <v>0</v>
      </c>
      <c r="S43" s="123">
        <f t="shared" si="16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7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7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7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7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7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7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8">+H51+H52+H53</f>
        <v>0</v>
      </c>
      <c r="I50" s="124">
        <f t="shared" si="18"/>
        <v>0</v>
      </c>
      <c r="J50" s="124">
        <f t="shared" si="18"/>
        <v>0</v>
      </c>
      <c r="K50" s="124">
        <f t="shared" si="18"/>
        <v>0</v>
      </c>
      <c r="L50" s="124">
        <f t="shared" si="18"/>
        <v>0</v>
      </c>
      <c r="M50" s="124">
        <f t="shared" si="18"/>
        <v>0</v>
      </c>
      <c r="N50" s="124">
        <f t="shared" si="18"/>
        <v>0</v>
      </c>
      <c r="O50" s="124">
        <f t="shared" si="18"/>
        <v>0</v>
      </c>
      <c r="P50" s="124">
        <f t="shared" si="18"/>
        <v>0</v>
      </c>
      <c r="Q50" s="123">
        <f t="shared" si="18"/>
        <v>0</v>
      </c>
      <c r="R50" s="123">
        <f t="shared" si="18"/>
        <v>0</v>
      </c>
      <c r="S50" s="123">
        <f t="shared" si="18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9">+F58+F59+F60</f>
        <v>0</v>
      </c>
      <c r="G54" s="124">
        <f t="shared" si="19"/>
        <v>0</v>
      </c>
      <c r="H54" s="124">
        <f t="shared" si="19"/>
        <v>0</v>
      </c>
      <c r="I54" s="124">
        <f t="shared" si="19"/>
        <v>0</v>
      </c>
      <c r="J54" s="124">
        <f t="shared" si="19"/>
        <v>0</v>
      </c>
      <c r="K54" s="124">
        <f t="shared" si="19"/>
        <v>0</v>
      </c>
      <c r="L54" s="124">
        <f t="shared" si="19"/>
        <v>0</v>
      </c>
      <c r="M54" s="124">
        <f t="shared" si="19"/>
        <v>0</v>
      </c>
      <c r="N54" s="124">
        <f t="shared" si="19"/>
        <v>0</v>
      </c>
      <c r="O54" s="124">
        <f t="shared" si="19"/>
        <v>0</v>
      </c>
      <c r="P54" s="124">
        <f t="shared" si="19"/>
        <v>0</v>
      </c>
      <c r="Q54" s="123">
        <f t="shared" si="19"/>
        <v>0</v>
      </c>
      <c r="R54" s="123">
        <f t="shared" si="19"/>
        <v>0</v>
      </c>
      <c r="S54" s="123">
        <f t="shared" si="19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20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20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20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1">+F62</f>
        <v>0</v>
      </c>
      <c r="G61" s="124">
        <f t="shared" si="21"/>
        <v>0</v>
      </c>
      <c r="H61" s="124">
        <f t="shared" si="21"/>
        <v>0</v>
      </c>
      <c r="I61" s="124">
        <f t="shared" si="21"/>
        <v>0</v>
      </c>
      <c r="J61" s="124">
        <f t="shared" si="21"/>
        <v>0</v>
      </c>
      <c r="K61" s="124">
        <f t="shared" si="21"/>
        <v>0</v>
      </c>
      <c r="L61" s="124">
        <f t="shared" si="21"/>
        <v>0</v>
      </c>
      <c r="M61" s="124">
        <f t="shared" si="21"/>
        <v>0</v>
      </c>
      <c r="N61" s="124">
        <f t="shared" si="21"/>
        <v>0</v>
      </c>
      <c r="O61" s="124">
        <f t="shared" si="21"/>
        <v>0</v>
      </c>
      <c r="P61" s="124">
        <f t="shared" si="21"/>
        <v>0</v>
      </c>
      <c r="Q61" s="123">
        <f t="shared" si="21"/>
        <v>0</v>
      </c>
      <c r="R61" s="123">
        <f t="shared" si="21"/>
        <v>0</v>
      </c>
      <c r="S61" s="123">
        <f t="shared" si="21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2">H64+H66+H67+H73+H74</f>
        <v>0</v>
      </c>
      <c r="I63" s="124">
        <f t="shared" si="22"/>
        <v>0</v>
      </c>
      <c r="J63" s="124">
        <f t="shared" si="22"/>
        <v>0</v>
      </c>
      <c r="K63" s="124">
        <f t="shared" si="22"/>
        <v>0</v>
      </c>
      <c r="L63" s="124">
        <f t="shared" si="22"/>
        <v>0</v>
      </c>
      <c r="M63" s="124">
        <f t="shared" si="22"/>
        <v>0</v>
      </c>
      <c r="N63" s="124">
        <f t="shared" si="22"/>
        <v>0</v>
      </c>
      <c r="O63" s="124">
        <f t="shared" si="22"/>
        <v>0</v>
      </c>
      <c r="P63" s="124">
        <f t="shared" si="22"/>
        <v>0</v>
      </c>
      <c r="Q63" s="123">
        <f t="shared" ref="Q63:S63" si="23">+Q64+Q65+Q66+Q67+Q75</f>
        <v>0</v>
      </c>
      <c r="R63" s="123">
        <f t="shared" si="23"/>
        <v>0</v>
      </c>
      <c r="S63" s="123">
        <f t="shared" si="23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4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4"/>
        <v>0</v>
      </c>
      <c r="N67" s="124">
        <f>N69+N70+N71</f>
        <v>0</v>
      </c>
      <c r="O67" s="124">
        <f t="shared" si="24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5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5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5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5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5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6">H76+H77</f>
        <v>0</v>
      </c>
      <c r="I75" s="141">
        <f t="shared" si="26"/>
        <v>0</v>
      </c>
      <c r="J75" s="141">
        <f t="shared" si="26"/>
        <v>0</v>
      </c>
      <c r="K75" s="141">
        <f t="shared" si="26"/>
        <v>0</v>
      </c>
      <c r="L75" s="141">
        <f t="shared" si="26"/>
        <v>0</v>
      </c>
      <c r="M75" s="141">
        <f t="shared" si="26"/>
        <v>0</v>
      </c>
      <c r="N75" s="141">
        <f t="shared" si="26"/>
        <v>0</v>
      </c>
      <c r="O75" s="141">
        <f t="shared" si="26"/>
        <v>0</v>
      </c>
      <c r="P75" s="141">
        <f t="shared" si="26"/>
        <v>0</v>
      </c>
      <c r="Q75" s="121">
        <f t="shared" si="26"/>
        <v>0</v>
      </c>
      <c r="R75" s="121">
        <f t="shared" si="26"/>
        <v>0</v>
      </c>
      <c r="S75" s="121">
        <f t="shared" si="26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264</v>
      </c>
      <c r="B78" s="90" t="s">
        <v>265</v>
      </c>
      <c r="C78" s="70">
        <v>880</v>
      </c>
      <c r="D78" s="70"/>
      <c r="E78" s="141">
        <v>0</v>
      </c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7">F80+F81+F82</f>
        <v>0</v>
      </c>
      <c r="G79" s="124">
        <f t="shared" si="27"/>
        <v>0</v>
      </c>
      <c r="H79" s="124">
        <f t="shared" si="27"/>
        <v>0</v>
      </c>
      <c r="I79" s="124">
        <f t="shared" si="27"/>
        <v>0</v>
      </c>
      <c r="J79" s="124">
        <f t="shared" si="27"/>
        <v>0</v>
      </c>
      <c r="K79" s="124">
        <f t="shared" si="27"/>
        <v>0</v>
      </c>
      <c r="L79" s="124">
        <f t="shared" si="27"/>
        <v>0</v>
      </c>
      <c r="M79" s="124">
        <f t="shared" si="27"/>
        <v>0</v>
      </c>
      <c r="N79" s="124">
        <f t="shared" si="27"/>
        <v>0</v>
      </c>
      <c r="O79" s="124">
        <f t="shared" si="27"/>
        <v>0</v>
      </c>
      <c r="P79" s="124">
        <f t="shared" si="27"/>
        <v>0</v>
      </c>
      <c r="Q79" s="123">
        <f t="shared" si="27"/>
        <v>0</v>
      </c>
      <c r="R79" s="123">
        <f t="shared" si="27"/>
        <v>0</v>
      </c>
      <c r="S79" s="123">
        <f t="shared" si="27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8">F84</f>
        <v>0</v>
      </c>
      <c r="G83" s="124">
        <f t="shared" si="28"/>
        <v>0</v>
      </c>
      <c r="H83" s="124">
        <f t="shared" si="28"/>
        <v>0</v>
      </c>
      <c r="I83" s="124">
        <f t="shared" si="28"/>
        <v>0</v>
      </c>
      <c r="J83" s="124">
        <f t="shared" si="28"/>
        <v>0</v>
      </c>
      <c r="K83" s="124">
        <f t="shared" si="28"/>
        <v>0</v>
      </c>
      <c r="L83" s="124">
        <f t="shared" si="28"/>
        <v>0</v>
      </c>
      <c r="M83" s="124">
        <f t="shared" si="28"/>
        <v>0</v>
      </c>
      <c r="N83" s="124">
        <f t="shared" si="28"/>
        <v>0</v>
      </c>
      <c r="O83" s="124">
        <f t="shared" si="28"/>
        <v>0</v>
      </c>
      <c r="P83" s="124">
        <f t="shared" si="28"/>
        <v>0</v>
      </c>
      <c r="Q83" s="123">
        <f t="shared" si="28"/>
        <v>0</v>
      </c>
      <c r="R83" s="123">
        <f t="shared" si="28"/>
        <v>0</v>
      </c>
      <c r="S83" s="123">
        <f t="shared" si="28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N18" sqref="N18"/>
    </sheetView>
  </sheetViews>
  <sheetFormatPr defaultRowHeight="1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>
      <c r="A1" s="190" t="s">
        <v>189</v>
      </c>
      <c r="B1" s="190"/>
      <c r="C1" s="190"/>
      <c r="D1" s="190"/>
      <c r="E1" s="190"/>
    </row>
    <row r="2" spans="1:21" s="4" customFormat="1" ht="60.6" customHeight="1">
      <c r="A2" s="180" t="s">
        <v>11</v>
      </c>
      <c r="B2" s="181" t="s">
        <v>12</v>
      </c>
      <c r="C2" s="180" t="s">
        <v>13</v>
      </c>
      <c r="D2" s="180" t="s">
        <v>200</v>
      </c>
      <c r="E2" s="180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80"/>
      <c r="B3" s="181"/>
      <c r="C3" s="180"/>
      <c r="D3" s="180"/>
      <c r="E3" s="18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>
      <c r="A8" s="59" t="s">
        <v>201</v>
      </c>
      <c r="B8" s="67" t="s">
        <v>29</v>
      </c>
      <c r="C8" s="68">
        <v>120</v>
      </c>
      <c r="D8" s="77"/>
      <c r="E8" s="134">
        <f>E9</f>
        <v>0</v>
      </c>
    </row>
    <row r="9" spans="1:21" ht="15.75">
      <c r="A9" s="62" t="s">
        <v>207</v>
      </c>
      <c r="B9" s="69" t="s">
        <v>30</v>
      </c>
      <c r="C9" s="70"/>
      <c r="D9" s="140"/>
      <c r="E9" s="142"/>
    </row>
    <row r="10" spans="1:21" ht="31.5">
      <c r="A10" s="59" t="s">
        <v>24</v>
      </c>
      <c r="B10" s="67" t="s">
        <v>31</v>
      </c>
      <c r="C10" s="68">
        <v>130</v>
      </c>
      <c r="D10" s="77"/>
      <c r="E10" s="124">
        <f>+E11+E12+E13</f>
        <v>0</v>
      </c>
    </row>
    <row r="11" spans="1:21" ht="63">
      <c r="A11" s="61" t="s">
        <v>32</v>
      </c>
      <c r="B11" s="69" t="s">
        <v>33</v>
      </c>
      <c r="C11" s="70">
        <v>130</v>
      </c>
      <c r="D11" s="142"/>
      <c r="E11" s="142"/>
    </row>
    <row r="12" spans="1:21" ht="47.25">
      <c r="A12" s="62" t="s">
        <v>25</v>
      </c>
      <c r="B12" s="69" t="s">
        <v>34</v>
      </c>
      <c r="C12" s="70">
        <v>130</v>
      </c>
      <c r="D12" s="140"/>
      <c r="E12" s="142"/>
    </row>
    <row r="13" spans="1:21" ht="15.75">
      <c r="A13" s="62" t="s">
        <v>199</v>
      </c>
      <c r="B13" s="69" t="s">
        <v>198</v>
      </c>
      <c r="C13" s="70">
        <v>130</v>
      </c>
      <c r="D13" s="140"/>
      <c r="E13" s="142"/>
    </row>
    <row r="14" spans="1:21" ht="15.7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</row>
    <row r="15" spans="1:21" ht="15.75">
      <c r="A15" s="62" t="s">
        <v>23</v>
      </c>
      <c r="B15" s="69" t="s">
        <v>36</v>
      </c>
      <c r="C15" s="70">
        <v>140</v>
      </c>
      <c r="D15" s="140"/>
      <c r="E15" s="142"/>
    </row>
    <row r="16" spans="1:21" ht="15.75">
      <c r="A16" s="62"/>
      <c r="B16" s="69"/>
      <c r="C16" s="70"/>
      <c r="D16" s="140"/>
      <c r="E16" s="142"/>
    </row>
    <row r="17" spans="1:8" ht="15.75">
      <c r="A17" s="59" t="s">
        <v>27</v>
      </c>
      <c r="B17" s="67" t="s">
        <v>37</v>
      </c>
      <c r="C17" s="68">
        <v>150</v>
      </c>
      <c r="D17" s="77"/>
      <c r="E17" s="124">
        <f>E18+E19</f>
        <v>0</v>
      </c>
    </row>
    <row r="18" spans="1:8" ht="31.5">
      <c r="A18" s="61" t="s">
        <v>206</v>
      </c>
      <c r="B18" s="69" t="s">
        <v>209</v>
      </c>
      <c r="C18" s="70">
        <v>150</v>
      </c>
      <c r="D18" s="140"/>
      <c r="E18" s="142"/>
    </row>
    <row r="19" spans="1:8" ht="15.75">
      <c r="A19" s="62" t="s">
        <v>40</v>
      </c>
      <c r="B19" s="69" t="s">
        <v>210</v>
      </c>
      <c r="C19" s="70">
        <v>150</v>
      </c>
      <c r="D19" s="140"/>
      <c r="E19" s="142"/>
    </row>
    <row r="20" spans="1:8" ht="15.75">
      <c r="A20" s="62" t="s">
        <v>260</v>
      </c>
      <c r="B20" s="106" t="s">
        <v>261</v>
      </c>
      <c r="C20" s="105">
        <v>150</v>
      </c>
      <c r="D20" s="140"/>
      <c r="E20" s="142"/>
    </row>
    <row r="21" spans="1:8" ht="15.75">
      <c r="A21" s="59" t="s">
        <v>38</v>
      </c>
      <c r="B21" s="67" t="s">
        <v>39</v>
      </c>
      <c r="C21" s="68">
        <v>180</v>
      </c>
      <c r="D21" s="77"/>
      <c r="E21" s="124">
        <f>+E22+E23+E24</f>
        <v>0</v>
      </c>
    </row>
    <row r="22" spans="1:8" ht="31.5">
      <c r="A22" s="61" t="s">
        <v>211</v>
      </c>
      <c r="B22" s="74"/>
      <c r="C22" s="75"/>
      <c r="D22" s="140"/>
      <c r="E22" s="142">
        <v>0</v>
      </c>
    </row>
    <row r="23" spans="1:8" ht="15.75" hidden="1">
      <c r="A23" s="62"/>
      <c r="B23" s="69"/>
      <c r="C23" s="70"/>
      <c r="D23" s="142"/>
      <c r="E23" s="142">
        <v>0</v>
      </c>
    </row>
    <row r="24" spans="1:8" ht="15.75" hidden="1">
      <c r="A24" s="62"/>
      <c r="B24" s="69"/>
      <c r="C24" s="70"/>
      <c r="D24" s="142"/>
      <c r="E24" s="144"/>
    </row>
    <row r="25" spans="1:8" ht="31.5">
      <c r="A25" s="59" t="s">
        <v>41</v>
      </c>
      <c r="B25" s="67" t="s">
        <v>42</v>
      </c>
      <c r="C25" s="68"/>
      <c r="D25" s="77"/>
      <c r="E25" s="124">
        <f>E26+E27</f>
        <v>0</v>
      </c>
    </row>
    <row r="26" spans="1:8" ht="15.75">
      <c r="A26" s="62" t="s">
        <v>23</v>
      </c>
      <c r="B26" s="69"/>
      <c r="C26" s="70"/>
      <c r="D26" s="140"/>
      <c r="E26" s="142"/>
    </row>
    <row r="27" spans="1:8" ht="15.75">
      <c r="A27" s="62"/>
      <c r="B27" s="69"/>
      <c r="C27" s="70"/>
      <c r="D27" s="140"/>
      <c r="E27" s="142"/>
    </row>
    <row r="28" spans="1:8" ht="15.75">
      <c r="A28" s="62" t="s">
        <v>43</v>
      </c>
      <c r="B28" s="69" t="s">
        <v>44</v>
      </c>
      <c r="C28" s="70" t="s">
        <v>19</v>
      </c>
      <c r="D28" s="140"/>
      <c r="E28" s="150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40"/>
      <c r="E29" s="142" t="e">
        <f>#REF!+#REF!+#REF!+#REF!+#REF!+#REF!</f>
        <v>#REF!</v>
      </c>
    </row>
    <row r="30" spans="1:8" ht="31.5">
      <c r="A30" s="62" t="s">
        <v>208</v>
      </c>
      <c r="B30" s="69" t="s">
        <v>45</v>
      </c>
      <c r="C30" s="70">
        <v>510</v>
      </c>
      <c r="D30" s="140"/>
      <c r="E30" s="142" t="s">
        <v>19</v>
      </c>
    </row>
    <row r="31" spans="1:8" ht="15.75">
      <c r="A31" s="56" t="s">
        <v>46</v>
      </c>
      <c r="B31" s="57" t="s">
        <v>49</v>
      </c>
      <c r="C31" s="50" t="s">
        <v>19</v>
      </c>
      <c r="D31" s="151"/>
      <c r="E31" s="128">
        <f>E65</f>
        <v>0</v>
      </c>
    </row>
    <row r="32" spans="1:8" ht="31.5">
      <c r="A32" s="60" t="s">
        <v>47</v>
      </c>
      <c r="B32" s="76" t="s">
        <v>50</v>
      </c>
      <c r="C32" s="77" t="s">
        <v>19</v>
      </c>
      <c r="D32" s="77"/>
      <c r="E32" s="124" t="s">
        <v>19</v>
      </c>
    </row>
    <row r="33" spans="1:5" ht="31.5">
      <c r="A33" s="62" t="s">
        <v>48</v>
      </c>
      <c r="B33" s="69" t="s">
        <v>51</v>
      </c>
      <c r="C33" s="70">
        <v>111</v>
      </c>
      <c r="D33" s="140"/>
      <c r="E33" s="142" t="s">
        <v>19</v>
      </c>
    </row>
    <row r="34" spans="1:5" ht="15.75">
      <c r="A34" s="62" t="s">
        <v>52</v>
      </c>
      <c r="B34" s="69" t="s">
        <v>53</v>
      </c>
      <c r="C34" s="70">
        <v>112</v>
      </c>
      <c r="D34" s="140"/>
      <c r="E34" s="142" t="s">
        <v>19</v>
      </c>
    </row>
    <row r="35" spans="1:5" ht="31.5">
      <c r="A35" s="62" t="s">
        <v>55</v>
      </c>
      <c r="B35" s="69" t="s">
        <v>54</v>
      </c>
      <c r="C35" s="70">
        <v>113</v>
      </c>
      <c r="D35" s="140"/>
      <c r="E35" s="142" t="s">
        <v>19</v>
      </c>
    </row>
    <row r="36" spans="1:5" ht="31.5">
      <c r="A36" s="62" t="s">
        <v>56</v>
      </c>
      <c r="B36" s="69" t="s">
        <v>57</v>
      </c>
      <c r="C36" s="70">
        <v>119</v>
      </c>
      <c r="D36" s="140"/>
      <c r="E36" s="142" t="s">
        <v>19</v>
      </c>
    </row>
    <row r="37" spans="1:5" ht="31.5">
      <c r="A37" s="62" t="s">
        <v>59</v>
      </c>
      <c r="B37" s="69" t="s">
        <v>58</v>
      </c>
      <c r="C37" s="70">
        <v>119</v>
      </c>
      <c r="D37" s="140"/>
      <c r="E37" s="142" t="s">
        <v>19</v>
      </c>
    </row>
    <row r="38" spans="1:5" ht="15.75">
      <c r="A38" s="62" t="s">
        <v>60</v>
      </c>
      <c r="B38" s="69" t="s">
        <v>62</v>
      </c>
      <c r="C38" s="70">
        <v>119</v>
      </c>
      <c r="D38" s="140"/>
      <c r="E38" s="142" t="s">
        <v>19</v>
      </c>
    </row>
    <row r="39" spans="1:5" ht="31.5">
      <c r="A39" s="62" t="s">
        <v>61</v>
      </c>
      <c r="B39" s="69" t="s">
        <v>63</v>
      </c>
      <c r="C39" s="70">
        <v>131</v>
      </c>
      <c r="D39" s="140"/>
      <c r="E39" s="142" t="s">
        <v>19</v>
      </c>
    </row>
    <row r="40" spans="1:5" ht="31.5">
      <c r="A40" s="73" t="s">
        <v>212</v>
      </c>
      <c r="B40" s="74" t="s">
        <v>64</v>
      </c>
      <c r="C40" s="75">
        <v>133</v>
      </c>
      <c r="D40" s="81"/>
      <c r="E40" s="144"/>
    </row>
    <row r="41" spans="1:5" ht="31.5">
      <c r="A41" s="73" t="s">
        <v>65</v>
      </c>
      <c r="B41" s="74" t="s">
        <v>67</v>
      </c>
      <c r="C41" s="75">
        <v>134</v>
      </c>
      <c r="D41" s="81"/>
      <c r="E41" s="144" t="s">
        <v>19</v>
      </c>
    </row>
    <row r="42" spans="1:5" ht="31.5">
      <c r="A42" s="73" t="s">
        <v>66</v>
      </c>
      <c r="B42" s="74" t="s">
        <v>213</v>
      </c>
      <c r="C42" s="75">
        <v>139</v>
      </c>
      <c r="D42" s="81"/>
      <c r="E42" s="144" t="s">
        <v>19</v>
      </c>
    </row>
    <row r="43" spans="1:5" ht="31.5">
      <c r="A43" s="73" t="s">
        <v>68</v>
      </c>
      <c r="B43" s="74" t="s">
        <v>214</v>
      </c>
      <c r="C43" s="75">
        <v>139</v>
      </c>
      <c r="D43" s="81"/>
      <c r="E43" s="144" t="s">
        <v>19</v>
      </c>
    </row>
    <row r="44" spans="1:5" ht="15.75">
      <c r="A44" s="73"/>
      <c r="B44" s="74"/>
      <c r="C44" s="75">
        <v>139</v>
      </c>
      <c r="D44" s="81"/>
      <c r="E44" s="144" t="s">
        <v>19</v>
      </c>
    </row>
    <row r="45" spans="1:5" ht="15.75">
      <c r="A45" s="59" t="s">
        <v>70</v>
      </c>
      <c r="B45" s="67" t="s">
        <v>69</v>
      </c>
      <c r="C45" s="68">
        <v>300</v>
      </c>
      <c r="D45" s="77"/>
      <c r="E45" s="124" t="s">
        <v>19</v>
      </c>
    </row>
    <row r="46" spans="1:5" ht="47.25">
      <c r="A46" s="62" t="s">
        <v>71</v>
      </c>
      <c r="B46" s="69" t="s">
        <v>72</v>
      </c>
      <c r="C46" s="78">
        <v>320</v>
      </c>
      <c r="D46" s="140"/>
      <c r="E46" s="142" t="s">
        <v>19</v>
      </c>
    </row>
    <row r="47" spans="1:5" ht="47.25">
      <c r="A47" s="62" t="s">
        <v>99</v>
      </c>
      <c r="B47" s="69" t="s">
        <v>73</v>
      </c>
      <c r="C47" s="70">
        <v>321</v>
      </c>
      <c r="D47" s="140"/>
      <c r="E47" s="142" t="s">
        <v>19</v>
      </c>
    </row>
    <row r="48" spans="1:5" ht="15.75">
      <c r="A48" s="62"/>
      <c r="B48" s="69"/>
      <c r="C48" s="70"/>
      <c r="D48" s="140"/>
      <c r="E48" s="142"/>
    </row>
    <row r="49" spans="1:21" ht="31.5">
      <c r="A49" s="62" t="s">
        <v>74</v>
      </c>
      <c r="B49" s="69" t="s">
        <v>75</v>
      </c>
      <c r="C49" s="70">
        <v>340</v>
      </c>
      <c r="D49" s="140"/>
      <c r="E49" s="142" t="s">
        <v>19</v>
      </c>
    </row>
    <row r="50" spans="1:21" ht="47.25">
      <c r="A50" s="62" t="s">
        <v>77</v>
      </c>
      <c r="B50" s="69" t="s">
        <v>76</v>
      </c>
      <c r="C50" s="70">
        <v>350</v>
      </c>
      <c r="D50" s="140"/>
      <c r="E50" s="142" t="s">
        <v>19</v>
      </c>
    </row>
    <row r="51" spans="1:21" ht="15.75">
      <c r="A51" s="79" t="s">
        <v>215</v>
      </c>
      <c r="B51" s="69" t="s">
        <v>78</v>
      </c>
      <c r="C51" s="70">
        <v>360</v>
      </c>
      <c r="D51" s="140"/>
      <c r="E51" s="142" t="s">
        <v>19</v>
      </c>
    </row>
    <row r="52" spans="1:21" ht="15.75">
      <c r="A52" s="59" t="s">
        <v>80</v>
      </c>
      <c r="B52" s="67" t="s">
        <v>79</v>
      </c>
      <c r="C52" s="68">
        <v>850</v>
      </c>
      <c r="D52" s="77"/>
      <c r="E52" s="124" t="s">
        <v>19</v>
      </c>
    </row>
    <row r="53" spans="1:21" ht="31.5">
      <c r="A53" s="62" t="s">
        <v>81</v>
      </c>
      <c r="B53" s="69" t="s">
        <v>82</v>
      </c>
      <c r="C53" s="70">
        <v>851</v>
      </c>
      <c r="D53" s="140"/>
      <c r="E53" s="142" t="s">
        <v>19</v>
      </c>
    </row>
    <row r="54" spans="1:21" ht="31.5">
      <c r="A54" s="62" t="s">
        <v>84</v>
      </c>
      <c r="B54" s="69" t="s">
        <v>83</v>
      </c>
      <c r="C54" s="70">
        <v>852</v>
      </c>
      <c r="D54" s="140"/>
      <c r="E54" s="142" t="s">
        <v>19</v>
      </c>
    </row>
    <row r="55" spans="1:21" ht="15.75">
      <c r="A55" s="62" t="s">
        <v>85</v>
      </c>
      <c r="B55" s="69" t="s">
        <v>86</v>
      </c>
      <c r="C55" s="70">
        <v>853</v>
      </c>
      <c r="D55" s="140"/>
      <c r="E55" s="142" t="s">
        <v>19</v>
      </c>
    </row>
    <row r="56" spans="1:21" ht="15.75">
      <c r="A56" s="59" t="s">
        <v>88</v>
      </c>
      <c r="B56" s="67" t="s">
        <v>87</v>
      </c>
      <c r="C56" s="68" t="s">
        <v>19</v>
      </c>
      <c r="D56" s="77"/>
      <c r="E56" s="124" t="s">
        <v>19</v>
      </c>
    </row>
    <row r="57" spans="1:21" s="28" customFormat="1" ht="15.75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>
      <c r="A60" s="79" t="s">
        <v>219</v>
      </c>
      <c r="B60" s="80" t="s">
        <v>220</v>
      </c>
      <c r="C60" s="81">
        <v>810</v>
      </c>
      <c r="D60" s="140"/>
      <c r="E60" s="142" t="s">
        <v>19</v>
      </c>
    </row>
    <row r="61" spans="1:21" ht="15.75">
      <c r="A61" s="79" t="s">
        <v>91</v>
      </c>
      <c r="B61" s="80" t="s">
        <v>221</v>
      </c>
      <c r="C61" s="81">
        <v>862</v>
      </c>
      <c r="D61" s="140"/>
      <c r="E61" s="142" t="s">
        <v>19</v>
      </c>
    </row>
    <row r="62" spans="1:21" ht="31.5">
      <c r="A62" s="79" t="s">
        <v>92</v>
      </c>
      <c r="B62" s="80" t="s">
        <v>222</v>
      </c>
      <c r="C62" s="81">
        <v>863</v>
      </c>
      <c r="D62" s="140"/>
      <c r="E62" s="142" t="s">
        <v>19</v>
      </c>
    </row>
    <row r="63" spans="1:21" ht="15.75">
      <c r="A63" s="59" t="s">
        <v>95</v>
      </c>
      <c r="B63" s="67" t="s">
        <v>96</v>
      </c>
      <c r="C63" s="68" t="s">
        <v>19</v>
      </c>
      <c r="D63" s="77"/>
      <c r="E63" s="124" t="s">
        <v>19</v>
      </c>
    </row>
    <row r="64" spans="1:21" ht="31.5">
      <c r="A64" s="62" t="s">
        <v>98</v>
      </c>
      <c r="B64" s="69" t="s">
        <v>97</v>
      </c>
      <c r="C64" s="70">
        <v>831</v>
      </c>
      <c r="D64" s="140"/>
      <c r="E64" s="142" t="s">
        <v>19</v>
      </c>
    </row>
    <row r="65" spans="1:29" ht="15.75">
      <c r="A65" s="59" t="s">
        <v>100</v>
      </c>
      <c r="B65" s="67" t="s">
        <v>94</v>
      </c>
      <c r="C65" s="68" t="s">
        <v>19</v>
      </c>
      <c r="D65" s="77"/>
      <c r="E65" s="124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>
      <c r="A66" s="62" t="s">
        <v>238</v>
      </c>
      <c r="B66" s="69" t="s">
        <v>101</v>
      </c>
      <c r="C66" s="70">
        <v>241</v>
      </c>
      <c r="D66" s="140"/>
      <c r="E66" s="142"/>
      <c r="AA66" s="28"/>
      <c r="AB66" s="28"/>
      <c r="AC66" s="34"/>
    </row>
    <row r="67" spans="1:29" ht="15.75" hidden="1">
      <c r="A67" s="62"/>
      <c r="B67" s="69"/>
      <c r="C67" s="70"/>
      <c r="D67" s="140"/>
      <c r="E67" s="142"/>
      <c r="AA67" s="28"/>
      <c r="AB67" s="28"/>
      <c r="AC67" s="28"/>
    </row>
    <row r="68" spans="1:29" ht="31.5">
      <c r="A68" s="62" t="s">
        <v>103</v>
      </c>
      <c r="B68" s="69" t="s">
        <v>102</v>
      </c>
      <c r="C68" s="70">
        <v>243</v>
      </c>
      <c r="D68" s="140"/>
      <c r="E68" s="142"/>
      <c r="AA68" s="28"/>
      <c r="AB68" s="28"/>
      <c r="AC68" s="28"/>
    </row>
    <row r="69" spans="1:29" ht="15.75">
      <c r="A69" s="85" t="s">
        <v>104</v>
      </c>
      <c r="B69" s="86" t="s">
        <v>105</v>
      </c>
      <c r="C69" s="87">
        <v>244</v>
      </c>
      <c r="D69" s="143"/>
      <c r="E69" s="134">
        <f>SUM(F69:X69)</f>
        <v>0</v>
      </c>
    </row>
    <row r="70" spans="1:29" ht="15.75">
      <c r="A70" s="88" t="s">
        <v>121</v>
      </c>
      <c r="B70" s="69"/>
      <c r="C70" s="70"/>
      <c r="D70" s="140"/>
      <c r="E70" s="142"/>
    </row>
    <row r="71" spans="1:29" ht="15.75">
      <c r="A71" s="88" t="s">
        <v>123</v>
      </c>
      <c r="B71" s="69" t="s">
        <v>127</v>
      </c>
      <c r="C71" s="70">
        <v>244</v>
      </c>
      <c r="D71" s="140"/>
      <c r="E71" s="142"/>
    </row>
    <row r="72" spans="1:29" ht="15.75">
      <c r="A72" s="88" t="s">
        <v>124</v>
      </c>
      <c r="B72" s="69" t="s">
        <v>128</v>
      </c>
      <c r="C72" s="70">
        <v>244</v>
      </c>
      <c r="D72" s="140"/>
      <c r="E72" s="142"/>
    </row>
    <row r="73" spans="1:29" ht="15.75">
      <c r="A73" s="88" t="s">
        <v>125</v>
      </c>
      <c r="B73" s="69" t="s">
        <v>129</v>
      </c>
      <c r="C73" s="70">
        <v>244</v>
      </c>
      <c r="D73" s="140"/>
      <c r="E73" s="142"/>
    </row>
    <row r="74" spans="1:29" ht="15.75">
      <c r="A74" s="88" t="s">
        <v>126</v>
      </c>
      <c r="B74" s="69"/>
      <c r="C74" s="70"/>
      <c r="D74" s="140"/>
      <c r="E74" s="142">
        <f>SUM(F74:X74)</f>
        <v>0</v>
      </c>
    </row>
    <row r="75" spans="1:29" ht="31.5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>
      <c r="A76" s="91" t="s">
        <v>236</v>
      </c>
      <c r="B76" s="87" t="s">
        <v>240</v>
      </c>
      <c r="C76" s="87">
        <v>247</v>
      </c>
      <c r="D76" s="143"/>
      <c r="E76" s="134">
        <f>SUM(F76:H76)</f>
        <v>0</v>
      </c>
    </row>
    <row r="77" spans="1:29" ht="31.5">
      <c r="A77" s="62" t="s">
        <v>120</v>
      </c>
      <c r="B77" s="90" t="s">
        <v>241</v>
      </c>
      <c r="C77" s="70">
        <v>400</v>
      </c>
      <c r="D77" s="140"/>
      <c r="E77" s="142"/>
    </row>
    <row r="78" spans="1:29" ht="47.25">
      <c r="A78" s="62" t="s">
        <v>106</v>
      </c>
      <c r="B78" s="90" t="s">
        <v>242</v>
      </c>
      <c r="C78" s="70">
        <v>406</v>
      </c>
      <c r="D78" s="140"/>
      <c r="E78" s="142"/>
    </row>
    <row r="79" spans="1:29" ht="31.5">
      <c r="A79" s="62" t="s">
        <v>107</v>
      </c>
      <c r="B79" s="90" t="s">
        <v>243</v>
      </c>
      <c r="C79" s="70">
        <v>407</v>
      </c>
      <c r="D79" s="140"/>
      <c r="E79" s="142"/>
    </row>
    <row r="80" spans="1:29" s="118" customFormat="1" ht="15.75">
      <c r="A80" s="62" t="s">
        <v>264</v>
      </c>
      <c r="B80" s="90" t="s">
        <v>265</v>
      </c>
      <c r="C80" s="70">
        <v>880</v>
      </c>
      <c r="D80" s="140"/>
      <c r="E80" s="142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>
      <c r="A81" s="59" t="s">
        <v>108</v>
      </c>
      <c r="B81" s="67" t="s">
        <v>109</v>
      </c>
      <c r="C81" s="68">
        <v>100</v>
      </c>
      <c r="D81" s="77"/>
      <c r="E81" s="124" t="s">
        <v>19</v>
      </c>
    </row>
    <row r="82" spans="1:5" ht="31.5">
      <c r="A82" s="62" t="s">
        <v>111</v>
      </c>
      <c r="B82" s="69" t="s">
        <v>110</v>
      </c>
      <c r="C82" s="70"/>
      <c r="D82" s="140"/>
      <c r="E82" s="142" t="s">
        <v>19</v>
      </c>
    </row>
    <row r="83" spans="1:5" ht="15.75">
      <c r="A83" s="62" t="s">
        <v>112</v>
      </c>
      <c r="B83" s="69" t="s">
        <v>113</v>
      </c>
      <c r="C83" s="70"/>
      <c r="D83" s="140"/>
      <c r="E83" s="142" t="s">
        <v>19</v>
      </c>
    </row>
    <row r="84" spans="1:5" ht="15.75">
      <c r="A84" s="62" t="s">
        <v>115</v>
      </c>
      <c r="B84" s="69" t="s">
        <v>114</v>
      </c>
      <c r="C84" s="70"/>
      <c r="D84" s="140"/>
      <c r="E84" s="142" t="s">
        <v>19</v>
      </c>
    </row>
    <row r="85" spans="1:5" ht="15.75">
      <c r="A85" s="59" t="s">
        <v>116</v>
      </c>
      <c r="B85" s="67" t="s">
        <v>117</v>
      </c>
      <c r="C85" s="68" t="s">
        <v>19</v>
      </c>
      <c r="D85" s="77"/>
      <c r="E85" s="124" t="s">
        <v>19</v>
      </c>
    </row>
    <row r="86" spans="1:5" ht="31.5">
      <c r="A86" s="62" t="s">
        <v>119</v>
      </c>
      <c r="B86" s="69" t="s">
        <v>118</v>
      </c>
      <c r="C86" s="70">
        <v>610</v>
      </c>
      <c r="D86" s="140"/>
      <c r="E86" s="142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27" sqref="G27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199" t="s">
        <v>160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4.45" customHeight="1">
      <c r="A2" s="203" t="s">
        <v>130</v>
      </c>
      <c r="B2" s="203" t="s">
        <v>11</v>
      </c>
      <c r="C2" s="203" t="s">
        <v>131</v>
      </c>
      <c r="D2" s="203" t="s">
        <v>132</v>
      </c>
      <c r="E2" s="203" t="s">
        <v>13</v>
      </c>
      <c r="F2" s="205" t="s">
        <v>245</v>
      </c>
      <c r="G2" s="203" t="s">
        <v>16</v>
      </c>
      <c r="H2" s="203"/>
      <c r="I2" s="203"/>
      <c r="J2" s="203"/>
    </row>
    <row r="3" spans="1:10" ht="60">
      <c r="A3" s="204"/>
      <c r="B3" s="204"/>
      <c r="C3" s="204"/>
      <c r="D3" s="204"/>
      <c r="E3" s="204"/>
      <c r="F3" s="206"/>
      <c r="G3" s="20" t="s">
        <v>276</v>
      </c>
      <c r="H3" s="20" t="s">
        <v>277</v>
      </c>
      <c r="I3" s="20" t="s">
        <v>278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6174461.8700000001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07" t="s">
        <v>134</v>
      </c>
      <c r="B6" s="21" t="s">
        <v>23</v>
      </c>
      <c r="C6" s="207">
        <v>26100</v>
      </c>
      <c r="D6" s="207" t="s">
        <v>133</v>
      </c>
      <c r="E6" s="207" t="s">
        <v>133</v>
      </c>
      <c r="F6" s="207" t="s">
        <v>133</v>
      </c>
      <c r="G6" s="198">
        <v>0</v>
      </c>
      <c r="H6" s="198"/>
      <c r="I6" s="198"/>
      <c r="J6" s="198"/>
    </row>
    <row r="7" spans="1:10" ht="165">
      <c r="A7" s="207"/>
      <c r="B7" s="21" t="s">
        <v>181</v>
      </c>
      <c r="C7" s="207"/>
      <c r="D7" s="207"/>
      <c r="E7" s="207"/>
      <c r="F7" s="207"/>
      <c r="G7" s="198"/>
      <c r="H7" s="198"/>
      <c r="I7" s="198"/>
      <c r="J7" s="198"/>
    </row>
    <row r="8" spans="1:10" ht="45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2">
        <v>0</v>
      </c>
      <c r="H8" s="152"/>
      <c r="I8" s="152"/>
      <c r="J8" s="152"/>
    </row>
    <row r="9" spans="1:10" ht="45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3">
        <v>0</v>
      </c>
      <c r="H9" s="152"/>
      <c r="I9" s="152"/>
      <c r="J9" s="152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4">
        <v>0</v>
      </c>
      <c r="H10" s="152"/>
      <c r="I10" s="152"/>
      <c r="J10" s="152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4"/>
      <c r="H11" s="152"/>
      <c r="I11" s="152"/>
      <c r="J11" s="152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5"/>
      <c r="H12" s="155"/>
      <c r="I12" s="155"/>
      <c r="J12" s="155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4">
        <v>0</v>
      </c>
      <c r="H13" s="152"/>
      <c r="I13" s="152"/>
      <c r="J13" s="152"/>
    </row>
    <row r="14" spans="1:10" ht="45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2">
        <f>G5-G9</f>
        <v>6174461.8700000001</v>
      </c>
      <c r="H14" s="152">
        <f>H5-H9</f>
        <v>0</v>
      </c>
      <c r="I14" s="152">
        <f t="shared" ref="I14" si="0">I5-I9</f>
        <v>0</v>
      </c>
      <c r="J14" s="152"/>
    </row>
    <row r="15" spans="1:10">
      <c r="A15" s="201" t="s">
        <v>193</v>
      </c>
      <c r="B15" s="19" t="s">
        <v>23</v>
      </c>
      <c r="C15" s="202">
        <v>26410</v>
      </c>
      <c r="D15" s="202" t="s">
        <v>133</v>
      </c>
      <c r="E15" s="202" t="s">
        <v>133</v>
      </c>
      <c r="F15" s="202" t="s">
        <v>133</v>
      </c>
      <c r="G15" s="209">
        <f>+G17+G19</f>
        <v>2527247.06</v>
      </c>
      <c r="H15" s="209">
        <f t="shared" ref="H15:J15" si="1">+H17+H19</f>
        <v>0</v>
      </c>
      <c r="I15" s="209">
        <f t="shared" si="1"/>
        <v>0</v>
      </c>
      <c r="J15" s="209">
        <f t="shared" si="1"/>
        <v>0</v>
      </c>
    </row>
    <row r="16" spans="1:10" ht="42.75">
      <c r="A16" s="201"/>
      <c r="B16" s="19" t="s">
        <v>138</v>
      </c>
      <c r="C16" s="202"/>
      <c r="D16" s="202"/>
      <c r="E16" s="202"/>
      <c r="F16" s="202"/>
      <c r="G16" s="209"/>
      <c r="H16" s="209"/>
      <c r="I16" s="209"/>
      <c r="J16" s="209"/>
    </row>
    <row r="17" spans="1:11">
      <c r="A17" s="194" t="s">
        <v>139</v>
      </c>
      <c r="B17" s="18" t="s">
        <v>23</v>
      </c>
      <c r="C17" s="194">
        <v>26411</v>
      </c>
      <c r="D17" s="194" t="s">
        <v>133</v>
      </c>
      <c r="E17" s="194" t="s">
        <v>133</v>
      </c>
      <c r="F17" s="194" t="s">
        <v>133</v>
      </c>
      <c r="G17" s="195">
        <f>Разд.1.1!F62</f>
        <v>2527247.06</v>
      </c>
      <c r="H17" s="195"/>
      <c r="I17" s="195"/>
      <c r="J17" s="195"/>
    </row>
    <row r="18" spans="1:11">
      <c r="A18" s="194"/>
      <c r="B18" s="24" t="s">
        <v>140</v>
      </c>
      <c r="C18" s="194"/>
      <c r="D18" s="194"/>
      <c r="E18" s="194"/>
      <c r="F18" s="194"/>
      <c r="G18" s="195"/>
      <c r="H18" s="195"/>
      <c r="I18" s="195"/>
      <c r="J18" s="195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2">
        <v>0</v>
      </c>
      <c r="H19" s="22"/>
      <c r="I19" s="22"/>
      <c r="J19" s="22"/>
    </row>
    <row r="20" spans="1:11" ht="28.5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2">
        <f>G23+G22</f>
        <v>872091.5</v>
      </c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194" t="s">
        <v>254</v>
      </c>
      <c r="B21" s="45" t="s">
        <v>23</v>
      </c>
      <c r="C21" s="194">
        <v>26414</v>
      </c>
      <c r="D21" s="194" t="s">
        <v>133</v>
      </c>
      <c r="E21" s="194" t="s">
        <v>133</v>
      </c>
      <c r="F21" s="45" t="s">
        <v>228</v>
      </c>
      <c r="G21" s="22"/>
      <c r="H21" s="22"/>
      <c r="I21" s="22"/>
      <c r="J21" s="22"/>
    </row>
    <row r="22" spans="1:11" hidden="1">
      <c r="A22" s="194"/>
      <c r="B22" s="24" t="s">
        <v>140</v>
      </c>
      <c r="C22" s="194"/>
      <c r="D22" s="194"/>
      <c r="E22" s="194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872091.5</v>
      </c>
      <c r="H23" s="22"/>
      <c r="I23" s="22"/>
      <c r="J23" s="22"/>
    </row>
    <row r="24" spans="1:11" ht="49.15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6">
        <f>G25+G29</f>
        <v>2692214.81</v>
      </c>
      <c r="H24" s="156">
        <f>H25+H29</f>
        <v>0</v>
      </c>
      <c r="I24" s="156">
        <f>+I25+I29</f>
        <v>0</v>
      </c>
      <c r="J24" s="156">
        <f>+J25+J29</f>
        <v>0</v>
      </c>
    </row>
    <row r="25" spans="1:11">
      <c r="A25" s="194" t="s">
        <v>144</v>
      </c>
      <c r="B25" s="18" t="s">
        <v>23</v>
      </c>
      <c r="C25" s="194">
        <v>26421</v>
      </c>
      <c r="D25" s="194" t="s">
        <v>133</v>
      </c>
      <c r="E25" s="194" t="s">
        <v>133</v>
      </c>
      <c r="F25" s="194" t="s">
        <v>133</v>
      </c>
      <c r="G25" s="195">
        <f>Разд.1.1!G62+Разд.1.1!H62+Разд.1.1!I62+Разд.1.1!J62+Разд.1.1!K62+Разд.1.1!M62+Разд.1.1!N62+Разд.1.1!Q62+Разд.1.1!L18+Разд.1.1!O66</f>
        <v>2692214.81</v>
      </c>
      <c r="H25" s="196">
        <f>Разд.1.2!G63+Разд.1.2!H63+Разд.1.2!I63+Разд.1.2!J63+Разд.1.2!K63</f>
        <v>0</v>
      </c>
      <c r="I25" s="196">
        <f>Разд.1.3!G63+Разд.1.3!H63+Разд.1.3!I63+Разд.1.3!J63+Разд.1.3!K63</f>
        <v>0</v>
      </c>
      <c r="J25" s="195">
        <v>0</v>
      </c>
    </row>
    <row r="26" spans="1:11">
      <c r="A26" s="194"/>
      <c r="B26" s="24" t="s">
        <v>140</v>
      </c>
      <c r="C26" s="194"/>
      <c r="D26" s="194"/>
      <c r="E26" s="194"/>
      <c r="F26" s="194"/>
      <c r="G26" s="195"/>
      <c r="H26" s="197"/>
      <c r="I26" s="197"/>
      <c r="J26" s="195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7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7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8">
        <v>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8.5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6">
        <v>0</v>
      </c>
      <c r="H30" s="156"/>
      <c r="I30" s="156"/>
      <c r="J30" s="156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7"/>
      <c r="H31" s="159"/>
      <c r="I31" s="159"/>
      <c r="J31" s="159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60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6">
        <f>+G34+G36</f>
        <v>0</v>
      </c>
      <c r="H33" s="156">
        <f t="shared" ref="H33:J33" si="3">+H34+H36</f>
        <v>0</v>
      </c>
      <c r="I33" s="156">
        <f t="shared" si="3"/>
        <v>0</v>
      </c>
      <c r="J33" s="156">
        <f t="shared" si="3"/>
        <v>0</v>
      </c>
    </row>
    <row r="34" spans="1:10">
      <c r="A34" s="194" t="s">
        <v>149</v>
      </c>
      <c r="B34" s="18" t="s">
        <v>23</v>
      </c>
      <c r="C34" s="194">
        <v>26441</v>
      </c>
      <c r="D34" s="194" t="s">
        <v>133</v>
      </c>
      <c r="E34" s="194" t="s">
        <v>133</v>
      </c>
      <c r="F34" s="194" t="s">
        <v>133</v>
      </c>
      <c r="G34" s="195">
        <v>0</v>
      </c>
      <c r="H34" s="195"/>
      <c r="I34" s="195"/>
      <c r="J34" s="195"/>
    </row>
    <row r="35" spans="1:10">
      <c r="A35" s="194"/>
      <c r="B35" s="24" t="s">
        <v>140</v>
      </c>
      <c r="C35" s="194"/>
      <c r="D35" s="194"/>
      <c r="E35" s="194"/>
      <c r="F35" s="194"/>
      <c r="G35" s="195"/>
      <c r="H35" s="195"/>
      <c r="I35" s="195"/>
      <c r="J35" s="195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6">
        <f>+G38+G42</f>
        <v>955000</v>
      </c>
      <c r="H37" s="156">
        <f>+H38+H42</f>
        <v>0</v>
      </c>
      <c r="I37" s="156">
        <f>+I38+I42</f>
        <v>0</v>
      </c>
      <c r="J37" s="156">
        <f>+J38+J42</f>
        <v>0</v>
      </c>
    </row>
    <row r="38" spans="1:10">
      <c r="A38" s="194" t="s">
        <v>153</v>
      </c>
      <c r="B38" s="18" t="s">
        <v>23</v>
      </c>
      <c r="C38" s="194">
        <v>26451</v>
      </c>
      <c r="D38" s="194" t="s">
        <v>133</v>
      </c>
      <c r="E38" s="194" t="s">
        <v>133</v>
      </c>
      <c r="F38" s="194" t="s">
        <v>133</v>
      </c>
      <c r="G38" s="195">
        <f>Разд.1.1!S62+Разд.1.1!T62+Разд.1.1!U62+Разд.1.1!V62+Разд.1.1!W62+Разд.1.1!X62+Разд.1.1!Y62</f>
        <v>955000</v>
      </c>
      <c r="H38" s="195"/>
      <c r="I38" s="195"/>
      <c r="J38" s="195"/>
    </row>
    <row r="39" spans="1:10">
      <c r="A39" s="194"/>
      <c r="B39" s="24" t="s">
        <v>140</v>
      </c>
      <c r="C39" s="194"/>
      <c r="D39" s="194"/>
      <c r="E39" s="194"/>
      <c r="F39" s="194"/>
      <c r="G39" s="195"/>
      <c r="H39" s="195"/>
      <c r="I39" s="195"/>
      <c r="J39" s="195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7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60"/>
      <c r="H41" s="160"/>
      <c r="I41" s="160"/>
      <c r="J41" s="160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v>0</v>
      </c>
      <c r="H42" s="22"/>
      <c r="I42" s="22"/>
      <c r="J42" s="22"/>
    </row>
    <row r="43" spans="1:10" ht="56.45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6">
        <f>+G44</f>
        <v>6174461.8700000001</v>
      </c>
      <c r="H43" s="156">
        <f>+H44</f>
        <v>0</v>
      </c>
      <c r="I43" s="156">
        <f t="shared" ref="I43:J43" si="4">+I44</f>
        <v>0</v>
      </c>
      <c r="J43" s="156">
        <f t="shared" si="4"/>
        <v>0</v>
      </c>
    </row>
    <row r="44" spans="1:10">
      <c r="A44" s="194"/>
      <c r="B44" s="18" t="s">
        <v>157</v>
      </c>
      <c r="C44" s="194">
        <v>26510</v>
      </c>
      <c r="D44" s="194"/>
      <c r="E44" s="194"/>
      <c r="F44" s="194"/>
      <c r="G44" s="195">
        <f>G14</f>
        <v>6174461.8700000001</v>
      </c>
      <c r="H44" s="195"/>
      <c r="I44" s="195"/>
      <c r="J44" s="195"/>
    </row>
    <row r="45" spans="1:10">
      <c r="A45" s="194"/>
      <c r="B45" s="18"/>
      <c r="C45" s="194"/>
      <c r="D45" s="194"/>
      <c r="E45" s="194"/>
      <c r="F45" s="194"/>
      <c r="G45" s="195"/>
      <c r="H45" s="195"/>
      <c r="I45" s="195"/>
      <c r="J45" s="195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6">
        <f>+G47</f>
        <v>0</v>
      </c>
      <c r="H46" s="156">
        <f>+H47</f>
        <v>0</v>
      </c>
      <c r="I46" s="156">
        <f t="shared" ref="I46:J46" si="5">+I47</f>
        <v>0</v>
      </c>
      <c r="J46" s="156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/>
      <c r="H47" s="22"/>
      <c r="I47" s="22"/>
      <c r="J47" s="22"/>
    </row>
    <row r="48" spans="1:10" ht="48" customHeight="1"/>
    <row r="49" spans="1:10" ht="18.75">
      <c r="B49" s="136" t="s">
        <v>266</v>
      </c>
      <c r="C49" s="191" t="s">
        <v>284</v>
      </c>
      <c r="D49" s="191"/>
      <c r="E49" s="16"/>
      <c r="F49" s="191"/>
      <c r="G49" s="191"/>
      <c r="I49" s="208" t="s">
        <v>282</v>
      </c>
      <c r="J49" s="208"/>
    </row>
    <row r="50" spans="1:10" ht="18.75">
      <c r="B50" s="137" t="s">
        <v>267</v>
      </c>
      <c r="C50" s="192" t="s">
        <v>268</v>
      </c>
      <c r="D50" s="192"/>
      <c r="E50" s="17"/>
      <c r="F50" s="192" t="s">
        <v>178</v>
      </c>
      <c r="G50" s="192"/>
      <c r="H50" s="3"/>
      <c r="I50" s="192" t="s">
        <v>179</v>
      </c>
      <c r="J50" s="192"/>
    </row>
    <row r="51" spans="1:10" ht="11.25" customHeight="1"/>
    <row r="52" spans="1:10" ht="18.75" hidden="1">
      <c r="B52" s="137" t="s">
        <v>269</v>
      </c>
      <c r="C52" s="191"/>
      <c r="D52" s="191"/>
      <c r="E52" s="138"/>
      <c r="F52" s="138"/>
      <c r="H52" s="138"/>
      <c r="I52" s="138"/>
    </row>
    <row r="53" spans="1:10" ht="14.45" hidden="1" customHeight="1">
      <c r="B53" s="12" t="s">
        <v>172</v>
      </c>
    </row>
    <row r="54" spans="1:10" ht="25.5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5.5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192" t="s">
        <v>268</v>
      </c>
      <c r="D59" s="192"/>
      <c r="E59" s="193" t="s">
        <v>270</v>
      </c>
      <c r="F59" s="193"/>
      <c r="G59"/>
      <c r="H59" s="193" t="s">
        <v>271</v>
      </c>
      <c r="I59" s="193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272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5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2022-11-30T08:28:12Z</cp:lastPrinted>
  <dcterms:created xsi:type="dcterms:W3CDTF">2019-07-03T12:22:02Z</dcterms:created>
  <dcterms:modified xsi:type="dcterms:W3CDTF">2023-02-17T13:25:22Z</dcterms:modified>
</cp:coreProperties>
</file>