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Пользователь\Desktop\"/>
    </mc:Choice>
  </mc:AlternateContent>
  <bookViews>
    <workbookView xWindow="0" yWindow="0" windowWidth="15360" windowHeight="8160" firstSheet="1" activeTab="7"/>
  </bookViews>
  <sheets>
    <sheet name="Титул.лист" sheetId="1" r:id="rId1"/>
    <sheet name="Разд.1" sheetId="7" r:id="rId2"/>
    <sheet name="Разд.1.1" sheetId="2" r:id="rId3"/>
    <sheet name="Разд.1.2" sheetId="4" r:id="rId4"/>
    <sheet name="Разд.1.3" sheetId="5" r:id="rId5"/>
    <sheet name="Разд.1.4" sheetId="6" r:id="rId6"/>
    <sheet name="Разд.2" sheetId="3" r:id="rId7"/>
    <sheet name="совет" sheetId="8" r:id="rId8"/>
  </sheet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50" i="3" l="1"/>
  <c r="F76" i="7"/>
  <c r="F69" i="2"/>
  <c r="F76" i="2" l="1"/>
  <c r="F65" i="2" l="1"/>
  <c r="E65" i="2" s="1"/>
  <c r="F31" i="2" l="1"/>
  <c r="F33" i="2"/>
  <c r="F37" i="2"/>
  <c r="E36" i="4"/>
  <c r="E37" i="4"/>
  <c r="F36" i="4"/>
  <c r="F32" i="4" s="1"/>
  <c r="F33" i="4"/>
  <c r="E33" i="4" s="1"/>
  <c r="M74" i="2"/>
  <c r="E85" i="5"/>
  <c r="X84" i="5"/>
  <c r="W84" i="5"/>
  <c r="V84" i="5"/>
  <c r="U84" i="5"/>
  <c r="T84" i="5"/>
  <c r="S84" i="5"/>
  <c r="R84" i="5"/>
  <c r="Q84" i="5"/>
  <c r="P84" i="5"/>
  <c r="O84" i="5"/>
  <c r="N84" i="5"/>
  <c r="M84" i="5"/>
  <c r="L84" i="5"/>
  <c r="K84" i="5"/>
  <c r="J84" i="5"/>
  <c r="I84" i="5"/>
  <c r="H84" i="5"/>
  <c r="G84" i="5"/>
  <c r="F84" i="5"/>
  <c r="E84" i="5"/>
  <c r="E83" i="5"/>
  <c r="E82" i="5"/>
  <c r="E81" i="5"/>
  <c r="X80" i="5"/>
  <c r="W80" i="5"/>
  <c r="V80" i="5"/>
  <c r="U80" i="5"/>
  <c r="T80" i="5"/>
  <c r="S80" i="5"/>
  <c r="R80" i="5"/>
  <c r="Q80" i="5"/>
  <c r="P80" i="5"/>
  <c r="O80" i="5"/>
  <c r="N80" i="5"/>
  <c r="M80" i="5"/>
  <c r="L80" i="5"/>
  <c r="K80" i="5"/>
  <c r="J80" i="5"/>
  <c r="I80" i="5"/>
  <c r="H80" i="5"/>
  <c r="G80" i="5"/>
  <c r="F80" i="5"/>
  <c r="E79" i="5"/>
  <c r="E77" i="5" s="1"/>
  <c r="E78" i="5"/>
  <c r="X77" i="5"/>
  <c r="X65" i="5" s="1"/>
  <c r="W77" i="5"/>
  <c r="V77" i="5"/>
  <c r="U77" i="5"/>
  <c r="T77" i="5"/>
  <c r="T65" i="5" s="1"/>
  <c r="S77" i="5"/>
  <c r="R77" i="5"/>
  <c r="R65" i="5" s="1"/>
  <c r="Q77" i="5"/>
  <c r="P77" i="5"/>
  <c r="P65" i="5" s="1"/>
  <c r="O77" i="5"/>
  <c r="N77" i="5"/>
  <c r="N65" i="5" s="1"/>
  <c r="M77" i="5"/>
  <c r="L77" i="5"/>
  <c r="K77" i="5"/>
  <c r="J77" i="5"/>
  <c r="I77" i="5"/>
  <c r="H77" i="5"/>
  <c r="G77" i="5"/>
  <c r="F77" i="5"/>
  <c r="E76" i="5"/>
  <c r="E75" i="5"/>
  <c r="E74" i="5"/>
  <c r="E73" i="5"/>
  <c r="E72" i="5"/>
  <c r="E71" i="5"/>
  <c r="M69" i="5"/>
  <c r="L69" i="5"/>
  <c r="L65" i="5" s="1"/>
  <c r="K69" i="5"/>
  <c r="J69" i="5"/>
  <c r="J65" i="5" s="1"/>
  <c r="I69" i="5"/>
  <c r="H69" i="5"/>
  <c r="F69" i="5"/>
  <c r="E68" i="5"/>
  <c r="E67" i="5"/>
  <c r="E66" i="5"/>
  <c r="W65" i="5"/>
  <c r="V65" i="5"/>
  <c r="U65" i="5"/>
  <c r="S65" i="5"/>
  <c r="Q65" i="5"/>
  <c r="O65" i="5"/>
  <c r="M65" i="5"/>
  <c r="K65" i="5"/>
  <c r="I65" i="5"/>
  <c r="G65" i="5"/>
  <c r="F65" i="5"/>
  <c r="E64" i="5"/>
  <c r="X63" i="5"/>
  <c r="W63" i="5"/>
  <c r="V63" i="5"/>
  <c r="U63" i="5"/>
  <c r="T63" i="5"/>
  <c r="S63" i="5"/>
  <c r="R63" i="5"/>
  <c r="Q63" i="5"/>
  <c r="P63" i="5"/>
  <c r="O63" i="5"/>
  <c r="N63" i="5"/>
  <c r="M63" i="5"/>
  <c r="L63" i="5"/>
  <c r="K63" i="5"/>
  <c r="J63" i="5"/>
  <c r="I63" i="5"/>
  <c r="H63" i="5"/>
  <c r="G63" i="5"/>
  <c r="F63" i="5"/>
  <c r="E63" i="5"/>
  <c r="E62" i="5"/>
  <c r="E61" i="5"/>
  <c r="E60" i="5"/>
  <c r="E59" i="5"/>
  <c r="E58" i="5"/>
  <c r="E56" i="5" s="1"/>
  <c r="E57" i="5"/>
  <c r="X56" i="5"/>
  <c r="W56" i="5"/>
  <c r="V56" i="5"/>
  <c r="U56" i="5"/>
  <c r="T56" i="5"/>
  <c r="S56" i="5"/>
  <c r="R56" i="5"/>
  <c r="Q56" i="5"/>
  <c r="P56" i="5"/>
  <c r="O56" i="5"/>
  <c r="N56" i="5"/>
  <c r="M56" i="5"/>
  <c r="L56" i="5"/>
  <c r="K56" i="5"/>
  <c r="J56" i="5"/>
  <c r="I56" i="5"/>
  <c r="H56" i="5"/>
  <c r="G56" i="5"/>
  <c r="F56" i="5"/>
  <c r="E55" i="5"/>
  <c r="E54" i="5"/>
  <c r="E53" i="5"/>
  <c r="X52" i="5"/>
  <c r="W52" i="5"/>
  <c r="V52" i="5"/>
  <c r="U52" i="5"/>
  <c r="T52" i="5"/>
  <c r="S52" i="5"/>
  <c r="R52" i="5"/>
  <c r="Q52" i="5"/>
  <c r="P52" i="5"/>
  <c r="O52" i="5"/>
  <c r="N52" i="5"/>
  <c r="M52" i="5"/>
  <c r="L52" i="5"/>
  <c r="K52" i="5"/>
  <c r="J52" i="5"/>
  <c r="I52" i="5"/>
  <c r="H52" i="5"/>
  <c r="G52" i="5"/>
  <c r="F52" i="5"/>
  <c r="E51" i="5"/>
  <c r="E50" i="5"/>
  <c r="E49" i="5"/>
  <c r="E48" i="5"/>
  <c r="E47" i="5"/>
  <c r="E46" i="5"/>
  <c r="X45" i="5"/>
  <c r="W45" i="5"/>
  <c r="V45" i="5"/>
  <c r="U45" i="5"/>
  <c r="T45" i="5"/>
  <c r="S45" i="5"/>
  <c r="R45" i="5"/>
  <c r="Q45" i="5"/>
  <c r="P45" i="5"/>
  <c r="O45" i="5"/>
  <c r="N45" i="5"/>
  <c r="M45" i="5"/>
  <c r="L45" i="5"/>
  <c r="K45" i="5"/>
  <c r="J45" i="5"/>
  <c r="I45" i="5"/>
  <c r="H45" i="5"/>
  <c r="G45" i="5"/>
  <c r="F45" i="5"/>
  <c r="E44" i="5"/>
  <c r="E43" i="5"/>
  <c r="X42" i="5"/>
  <c r="W42" i="5"/>
  <c r="V42" i="5"/>
  <c r="U42" i="5"/>
  <c r="T42" i="5"/>
  <c r="S42" i="5"/>
  <c r="R42" i="5"/>
  <c r="Q42" i="5"/>
  <c r="P42" i="5"/>
  <c r="O42" i="5"/>
  <c r="N42" i="5"/>
  <c r="M42" i="5"/>
  <c r="L42" i="5"/>
  <c r="K42" i="5"/>
  <c r="J42" i="5"/>
  <c r="I42" i="5"/>
  <c r="H42" i="5"/>
  <c r="G42" i="5"/>
  <c r="F42" i="5"/>
  <c r="E41" i="5"/>
  <c r="E40" i="5"/>
  <c r="E39" i="5"/>
  <c r="E38" i="5"/>
  <c r="F37" i="5"/>
  <c r="E37" i="5" s="1"/>
  <c r="X36" i="5"/>
  <c r="W36" i="5"/>
  <c r="V36" i="5"/>
  <c r="V32" i="5" s="1"/>
  <c r="V31" i="5" s="1"/>
  <c r="U36" i="5"/>
  <c r="T36" i="5"/>
  <c r="S36" i="5"/>
  <c r="R36" i="5"/>
  <c r="R32" i="5" s="1"/>
  <c r="Q36" i="5"/>
  <c r="P36" i="5"/>
  <c r="O36" i="5"/>
  <c r="N36" i="5"/>
  <c r="N32" i="5" s="1"/>
  <c r="M36" i="5"/>
  <c r="L36" i="5"/>
  <c r="K36" i="5"/>
  <c r="J36" i="5"/>
  <c r="J32" i="5" s="1"/>
  <c r="J31" i="5" s="1"/>
  <c r="J18" i="5" s="1"/>
  <c r="J17" i="5" s="1"/>
  <c r="I36" i="5"/>
  <c r="H36" i="5"/>
  <c r="G36" i="5"/>
  <c r="F36" i="5"/>
  <c r="F32" i="5" s="1"/>
  <c r="E35" i="5"/>
  <c r="E34" i="5"/>
  <c r="F33" i="5"/>
  <c r="E33" i="5" s="1"/>
  <c r="W32" i="5"/>
  <c r="S32" i="5"/>
  <c r="O32" i="5"/>
  <c r="K32" i="5"/>
  <c r="G32" i="5"/>
  <c r="E29" i="5"/>
  <c r="U28" i="5"/>
  <c r="T28" i="5"/>
  <c r="S28" i="5"/>
  <c r="R28" i="5"/>
  <c r="Q28" i="5"/>
  <c r="P28" i="5"/>
  <c r="O28" i="5"/>
  <c r="N28" i="5"/>
  <c r="M28" i="5"/>
  <c r="L28" i="5"/>
  <c r="K28" i="5"/>
  <c r="J28" i="5"/>
  <c r="I28" i="5"/>
  <c r="H28" i="5"/>
  <c r="G28" i="5"/>
  <c r="F28" i="5"/>
  <c r="E28" i="5"/>
  <c r="X25" i="5"/>
  <c r="W25" i="5"/>
  <c r="V25" i="5"/>
  <c r="U25" i="5"/>
  <c r="T25" i="5"/>
  <c r="S25" i="5"/>
  <c r="R25" i="5"/>
  <c r="Q25" i="5"/>
  <c r="P25" i="5"/>
  <c r="O25" i="5"/>
  <c r="N25" i="5"/>
  <c r="M25" i="5"/>
  <c r="L25" i="5"/>
  <c r="K25" i="5"/>
  <c r="J25" i="5"/>
  <c r="I25" i="5"/>
  <c r="H25" i="5"/>
  <c r="G25" i="5"/>
  <c r="F25" i="5"/>
  <c r="E25" i="5"/>
  <c r="E23" i="5"/>
  <c r="X21" i="5"/>
  <c r="W21" i="5"/>
  <c r="V21" i="5"/>
  <c r="U21" i="5"/>
  <c r="T21" i="5"/>
  <c r="S21" i="5"/>
  <c r="R21" i="5"/>
  <c r="Q21" i="5"/>
  <c r="N21" i="5"/>
  <c r="M21" i="5"/>
  <c r="L21" i="5"/>
  <c r="K21" i="5"/>
  <c r="J21" i="5"/>
  <c r="I21" i="5"/>
  <c r="H21" i="5"/>
  <c r="F21" i="5"/>
  <c r="P18" i="5"/>
  <c r="P17" i="5" s="1"/>
  <c r="O18" i="5"/>
  <c r="O17" i="5" s="1"/>
  <c r="X17" i="5"/>
  <c r="W17" i="5"/>
  <c r="V17" i="5"/>
  <c r="U17" i="5"/>
  <c r="T17" i="5"/>
  <c r="S17" i="5"/>
  <c r="R17" i="5"/>
  <c r="Q17" i="5"/>
  <c r="G17" i="5"/>
  <c r="F17" i="5"/>
  <c r="E16" i="5"/>
  <c r="E14" i="5" s="1"/>
  <c r="E15" i="5"/>
  <c r="X14" i="5"/>
  <c r="W14" i="5"/>
  <c r="V14" i="5"/>
  <c r="U14" i="5"/>
  <c r="T14" i="5"/>
  <c r="S14" i="5"/>
  <c r="R14" i="5"/>
  <c r="Q14" i="5"/>
  <c r="P14" i="5"/>
  <c r="O14" i="5"/>
  <c r="N14" i="5"/>
  <c r="M14" i="5"/>
  <c r="L14" i="5"/>
  <c r="K14" i="5"/>
  <c r="J14" i="5"/>
  <c r="I14" i="5"/>
  <c r="H14" i="5"/>
  <c r="G14" i="5"/>
  <c r="F14" i="5"/>
  <c r="X10" i="5"/>
  <c r="W10" i="5"/>
  <c r="V10" i="5"/>
  <c r="U10" i="5"/>
  <c r="Q10" i="5"/>
  <c r="Q7" i="5" s="1"/>
  <c r="P10" i="5"/>
  <c r="O10" i="5"/>
  <c r="N10" i="5"/>
  <c r="M10" i="5"/>
  <c r="L10" i="5"/>
  <c r="K10" i="5"/>
  <c r="J10" i="5"/>
  <c r="I10" i="5"/>
  <c r="H10" i="5"/>
  <c r="G10" i="5"/>
  <c r="X8" i="5"/>
  <c r="W8" i="5"/>
  <c r="W7" i="5" s="1"/>
  <c r="V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5" i="5"/>
  <c r="E85" i="4"/>
  <c r="X84" i="4"/>
  <c r="W84" i="4"/>
  <c r="V84" i="4"/>
  <c r="U84" i="4"/>
  <c r="T84" i="4"/>
  <c r="S84" i="4"/>
  <c r="R84" i="4"/>
  <c r="Q84" i="4"/>
  <c r="P84" i="4"/>
  <c r="O84" i="4"/>
  <c r="N84" i="4"/>
  <c r="M84" i="4"/>
  <c r="L84" i="4"/>
  <c r="K84" i="4"/>
  <c r="J84" i="4"/>
  <c r="I84" i="4"/>
  <c r="H84" i="4"/>
  <c r="G84" i="4"/>
  <c r="F84" i="4"/>
  <c r="E84" i="4"/>
  <c r="E83" i="4"/>
  <c r="E80" i="4" s="1"/>
  <c r="E82" i="4"/>
  <c r="E81" i="4"/>
  <c r="X80" i="4"/>
  <c r="W80" i="4"/>
  <c r="V80" i="4"/>
  <c r="U80" i="4"/>
  <c r="T80" i="4"/>
  <c r="S80" i="4"/>
  <c r="R80" i="4"/>
  <c r="Q80" i="4"/>
  <c r="P80" i="4"/>
  <c r="O80" i="4"/>
  <c r="N80" i="4"/>
  <c r="M80" i="4"/>
  <c r="L80" i="4"/>
  <c r="K80" i="4"/>
  <c r="J80" i="4"/>
  <c r="I80" i="4"/>
  <c r="H80" i="4"/>
  <c r="G80" i="4"/>
  <c r="F80" i="4"/>
  <c r="E79" i="4"/>
  <c r="E77" i="4" s="1"/>
  <c r="E78" i="4"/>
  <c r="X77" i="4"/>
  <c r="X65" i="4" s="1"/>
  <c r="W77" i="4"/>
  <c r="V77" i="4"/>
  <c r="U77" i="4"/>
  <c r="T77" i="4"/>
  <c r="T65" i="4" s="1"/>
  <c r="S77" i="4"/>
  <c r="R77" i="4"/>
  <c r="Q77" i="4"/>
  <c r="P77" i="4"/>
  <c r="P65" i="4" s="1"/>
  <c r="O77" i="4"/>
  <c r="N77" i="4"/>
  <c r="M77" i="4"/>
  <c r="L77" i="4"/>
  <c r="K77" i="4"/>
  <c r="J77" i="4"/>
  <c r="I77" i="4"/>
  <c r="H77" i="4"/>
  <c r="G77" i="4"/>
  <c r="F77" i="4"/>
  <c r="E76" i="4"/>
  <c r="E75" i="4"/>
  <c r="E72" i="4"/>
  <c r="E71" i="4"/>
  <c r="M69" i="4"/>
  <c r="L69" i="4"/>
  <c r="L65" i="4" s="1"/>
  <c r="K69" i="4"/>
  <c r="K65" i="4" s="1"/>
  <c r="J69" i="4"/>
  <c r="I69" i="4"/>
  <c r="H69" i="4"/>
  <c r="H65" i="4" s="1"/>
  <c r="F69" i="4"/>
  <c r="E68" i="4"/>
  <c r="E67" i="4"/>
  <c r="E66" i="4"/>
  <c r="W65" i="4"/>
  <c r="V65" i="4"/>
  <c r="U65" i="4"/>
  <c r="S65" i="4"/>
  <c r="R65" i="4"/>
  <c r="Q65" i="4"/>
  <c r="O65" i="4"/>
  <c r="N65" i="4"/>
  <c r="M65" i="4"/>
  <c r="J65" i="4"/>
  <c r="I65" i="4"/>
  <c r="G65" i="4"/>
  <c r="E64" i="4"/>
  <c r="X63" i="4"/>
  <c r="W63" i="4"/>
  <c r="V63" i="4"/>
  <c r="U63" i="4"/>
  <c r="T63" i="4"/>
  <c r="S63" i="4"/>
  <c r="R63" i="4"/>
  <c r="Q63" i="4"/>
  <c r="P63" i="4"/>
  <c r="O63" i="4"/>
  <c r="N63" i="4"/>
  <c r="M63" i="4"/>
  <c r="L63" i="4"/>
  <c r="K63" i="4"/>
  <c r="J63" i="4"/>
  <c r="I63" i="4"/>
  <c r="H63" i="4"/>
  <c r="G63" i="4"/>
  <c r="F63" i="4"/>
  <c r="E63" i="4"/>
  <c r="E62" i="4"/>
  <c r="E61" i="4"/>
  <c r="E60" i="4"/>
  <c r="E59" i="4"/>
  <c r="E58" i="4"/>
  <c r="E57" i="4"/>
  <c r="X56" i="4"/>
  <c r="W56" i="4"/>
  <c r="V56" i="4"/>
  <c r="U56" i="4"/>
  <c r="T56" i="4"/>
  <c r="S56" i="4"/>
  <c r="R56" i="4"/>
  <c r="Q56" i="4"/>
  <c r="P56" i="4"/>
  <c r="O56" i="4"/>
  <c r="N56" i="4"/>
  <c r="M56" i="4"/>
  <c r="L56" i="4"/>
  <c r="K56" i="4"/>
  <c r="J56" i="4"/>
  <c r="I56" i="4"/>
  <c r="H56" i="4"/>
  <c r="G56" i="4"/>
  <c r="F56" i="4"/>
  <c r="E55" i="4"/>
  <c r="E54" i="4"/>
  <c r="E53" i="4"/>
  <c r="X52" i="4"/>
  <c r="W52" i="4"/>
  <c r="V52" i="4"/>
  <c r="U52" i="4"/>
  <c r="T52" i="4"/>
  <c r="S52" i="4"/>
  <c r="R52" i="4"/>
  <c r="Q52" i="4"/>
  <c r="P52" i="4"/>
  <c r="O52" i="4"/>
  <c r="N52" i="4"/>
  <c r="M52" i="4"/>
  <c r="L52" i="4"/>
  <c r="K52" i="4"/>
  <c r="J52" i="4"/>
  <c r="I52" i="4"/>
  <c r="H52" i="4"/>
  <c r="G52" i="4"/>
  <c r="E51" i="4"/>
  <c r="E45" i="4" s="1"/>
  <c r="E50" i="4"/>
  <c r="E49" i="4"/>
  <c r="E48" i="4"/>
  <c r="E47" i="4"/>
  <c r="E46" i="4"/>
  <c r="X45" i="4"/>
  <c r="W45" i="4"/>
  <c r="V45" i="4"/>
  <c r="U45" i="4"/>
  <c r="T45" i="4"/>
  <c r="S45" i="4"/>
  <c r="R45" i="4"/>
  <c r="Q45" i="4"/>
  <c r="P45" i="4"/>
  <c r="O45" i="4"/>
  <c r="N45" i="4"/>
  <c r="M45" i="4"/>
  <c r="L45" i="4"/>
  <c r="K45" i="4"/>
  <c r="J45" i="4"/>
  <c r="I45" i="4"/>
  <c r="H45" i="4"/>
  <c r="G45" i="4"/>
  <c r="F45" i="4"/>
  <c r="E44" i="4"/>
  <c r="E43" i="4"/>
  <c r="X42" i="4"/>
  <c r="X32" i="4" s="1"/>
  <c r="W42" i="4"/>
  <c r="V42" i="4"/>
  <c r="U42" i="4"/>
  <c r="T42" i="4"/>
  <c r="T32" i="4" s="1"/>
  <c r="S42" i="4"/>
  <c r="R42" i="4"/>
  <c r="Q42" i="4"/>
  <c r="P42" i="4"/>
  <c r="P32" i="4" s="1"/>
  <c r="O42" i="4"/>
  <c r="N42" i="4"/>
  <c r="M42" i="4"/>
  <c r="L42" i="4"/>
  <c r="L32" i="4" s="1"/>
  <c r="L31" i="4" s="1"/>
  <c r="L18" i="4" s="1"/>
  <c r="L17" i="4" s="1"/>
  <c r="K42" i="4"/>
  <c r="J42" i="4"/>
  <c r="I42" i="4"/>
  <c r="H42" i="4"/>
  <c r="H32" i="4" s="1"/>
  <c r="H31" i="4" s="1"/>
  <c r="H18" i="4" s="1"/>
  <c r="G42" i="4"/>
  <c r="F42" i="4"/>
  <c r="E41" i="4"/>
  <c r="E40" i="4"/>
  <c r="E39" i="4"/>
  <c r="E38" i="4"/>
  <c r="X36" i="4"/>
  <c r="W36" i="4"/>
  <c r="V36" i="4"/>
  <c r="U36" i="4"/>
  <c r="U32" i="4" s="1"/>
  <c r="U31" i="4" s="1"/>
  <c r="U9" i="4" s="1"/>
  <c r="E9" i="4" s="1"/>
  <c r="E8" i="4" s="1"/>
  <c r="T36" i="4"/>
  <c r="S36" i="4"/>
  <c r="R36" i="4"/>
  <c r="Q36" i="4"/>
  <c r="P36" i="4"/>
  <c r="O36" i="4"/>
  <c r="N36" i="4"/>
  <c r="M36" i="4"/>
  <c r="M32" i="4" s="1"/>
  <c r="M31" i="4" s="1"/>
  <c r="M18" i="4" s="1"/>
  <c r="M17" i="4" s="1"/>
  <c r="L36" i="4"/>
  <c r="K36" i="4"/>
  <c r="J36" i="4"/>
  <c r="I36" i="4"/>
  <c r="H36" i="4"/>
  <c r="G36" i="4"/>
  <c r="E35" i="4"/>
  <c r="E34" i="4"/>
  <c r="V32" i="4"/>
  <c r="R32" i="4"/>
  <c r="Q32" i="4"/>
  <c r="Q31" i="4" s="1"/>
  <c r="Q19" i="4" s="1"/>
  <c r="E19" i="4" s="1"/>
  <c r="N32" i="4"/>
  <c r="J32" i="4"/>
  <c r="I32" i="4"/>
  <c r="E29" i="4"/>
  <c r="U28" i="4"/>
  <c r="T28" i="4"/>
  <c r="S28" i="4"/>
  <c r="R28" i="4"/>
  <c r="Q28" i="4"/>
  <c r="P28" i="4"/>
  <c r="O28" i="4"/>
  <c r="N28" i="4"/>
  <c r="M28" i="4"/>
  <c r="L28" i="4"/>
  <c r="K28" i="4"/>
  <c r="J28" i="4"/>
  <c r="I28" i="4"/>
  <c r="H28" i="4"/>
  <c r="G28" i="4"/>
  <c r="F28" i="4"/>
  <c r="E28" i="4"/>
  <c r="X25" i="4"/>
  <c r="W25" i="4"/>
  <c r="V25" i="4"/>
  <c r="U25" i="4"/>
  <c r="T25" i="4"/>
  <c r="S25" i="4"/>
  <c r="R25" i="4"/>
  <c r="Q25" i="4"/>
  <c r="P25" i="4"/>
  <c r="O25" i="4"/>
  <c r="N25" i="4"/>
  <c r="M25" i="4"/>
  <c r="L25" i="4"/>
  <c r="K25" i="4"/>
  <c r="J25" i="4"/>
  <c r="I25" i="4"/>
  <c r="H25" i="4"/>
  <c r="G25" i="4"/>
  <c r="F25" i="4"/>
  <c r="E25" i="4"/>
  <c r="E23" i="4"/>
  <c r="X21" i="4"/>
  <c r="W21" i="4"/>
  <c r="V21" i="4"/>
  <c r="U21" i="4"/>
  <c r="T21" i="4"/>
  <c r="S21" i="4"/>
  <c r="R21" i="4"/>
  <c r="Q21" i="4"/>
  <c r="N21" i="4"/>
  <c r="M21" i="4"/>
  <c r="L21" i="4"/>
  <c r="K21" i="4"/>
  <c r="J21" i="4"/>
  <c r="I21" i="4"/>
  <c r="H21" i="4"/>
  <c r="F21" i="4"/>
  <c r="P18" i="4"/>
  <c r="O18" i="4"/>
  <c r="O17" i="4" s="1"/>
  <c r="X17" i="4"/>
  <c r="W17" i="4"/>
  <c r="V17" i="4"/>
  <c r="U17" i="4"/>
  <c r="T17" i="4"/>
  <c r="S17" i="4"/>
  <c r="R17" i="4"/>
  <c r="Q17" i="4"/>
  <c r="P17" i="4"/>
  <c r="G17" i="4"/>
  <c r="F17" i="4"/>
  <c r="E16" i="4"/>
  <c r="E15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X10" i="4"/>
  <c r="W10" i="4"/>
  <c r="V10" i="4"/>
  <c r="U10" i="4"/>
  <c r="Q10" i="4"/>
  <c r="Q7" i="4" s="1"/>
  <c r="P10" i="4"/>
  <c r="O10" i="4"/>
  <c r="N10" i="4"/>
  <c r="M10" i="4"/>
  <c r="L10" i="4"/>
  <c r="K10" i="4"/>
  <c r="J10" i="4"/>
  <c r="I10" i="4"/>
  <c r="H10" i="4"/>
  <c r="G10" i="4"/>
  <c r="X8" i="4"/>
  <c r="W8" i="4"/>
  <c r="V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V7" i="4"/>
  <c r="E5" i="4"/>
  <c r="I31" i="4" l="1"/>
  <c r="I18" i="4" s="1"/>
  <c r="I17" i="4" s="1"/>
  <c r="E52" i="5"/>
  <c r="F31" i="5"/>
  <c r="F11" i="5" s="1"/>
  <c r="F10" i="5" s="1"/>
  <c r="F7" i="5" s="1"/>
  <c r="F6" i="5" s="1"/>
  <c r="N31" i="5"/>
  <c r="N18" i="5" s="1"/>
  <c r="N17" i="5" s="1"/>
  <c r="R31" i="5"/>
  <c r="R13" i="5" s="1"/>
  <c r="X7" i="4"/>
  <c r="X31" i="4"/>
  <c r="E14" i="4"/>
  <c r="E56" i="4"/>
  <c r="J31" i="4"/>
  <c r="J18" i="4" s="1"/>
  <c r="J17" i="4" s="1"/>
  <c r="J7" i="4" s="1"/>
  <c r="J6" i="4" s="1"/>
  <c r="N31" i="4"/>
  <c r="N18" i="4" s="1"/>
  <c r="N17" i="4" s="1"/>
  <c r="N7" i="4" s="1"/>
  <c r="N6" i="4" s="1"/>
  <c r="R31" i="4"/>
  <c r="R13" i="4" s="1"/>
  <c r="V31" i="4"/>
  <c r="V6" i="4" s="1"/>
  <c r="J7" i="5"/>
  <c r="J6" i="5" s="1"/>
  <c r="N7" i="5"/>
  <c r="N6" i="5" s="1"/>
  <c r="G31" i="5"/>
  <c r="G22" i="5" s="1"/>
  <c r="K31" i="5"/>
  <c r="K18" i="5" s="1"/>
  <c r="K17" i="5" s="1"/>
  <c r="K7" i="5" s="1"/>
  <c r="K6" i="5" s="1"/>
  <c r="O31" i="5"/>
  <c r="O22" i="5" s="1"/>
  <c r="O21" i="5" s="1"/>
  <c r="O7" i="5" s="1"/>
  <c r="O6" i="5" s="1"/>
  <c r="S31" i="5"/>
  <c r="S13" i="5" s="1"/>
  <c r="S10" i="5" s="1"/>
  <c r="S7" i="5" s="1"/>
  <c r="S6" i="5" s="1"/>
  <c r="W31" i="5"/>
  <c r="E80" i="5"/>
  <c r="Q6" i="4"/>
  <c r="P31" i="4"/>
  <c r="P22" i="4" s="1"/>
  <c r="P21" i="4" s="1"/>
  <c r="P7" i="4" s="1"/>
  <c r="P6" i="4" s="1"/>
  <c r="E42" i="4"/>
  <c r="E32" i="4" s="1"/>
  <c r="V7" i="5"/>
  <c r="V6" i="5" s="1"/>
  <c r="H32" i="5"/>
  <c r="L32" i="5"/>
  <c r="L31" i="5" s="1"/>
  <c r="L18" i="5" s="1"/>
  <c r="L17" i="5" s="1"/>
  <c r="L7" i="5" s="1"/>
  <c r="L6" i="5" s="1"/>
  <c r="P32" i="5"/>
  <c r="P31" i="5" s="1"/>
  <c r="P22" i="5" s="1"/>
  <c r="P21" i="5" s="1"/>
  <c r="P7" i="5" s="1"/>
  <c r="P6" i="5" s="1"/>
  <c r="T32" i="5"/>
  <c r="T31" i="5" s="1"/>
  <c r="T13" i="5" s="1"/>
  <c r="T10" i="5" s="1"/>
  <c r="T7" i="5" s="1"/>
  <c r="T6" i="5" s="1"/>
  <c r="X32" i="5"/>
  <c r="X31" i="5" s="1"/>
  <c r="E69" i="5"/>
  <c r="E65" i="5" s="1"/>
  <c r="M7" i="4"/>
  <c r="M6" i="4" s="1"/>
  <c r="L7" i="4"/>
  <c r="L6" i="4" s="1"/>
  <c r="W7" i="4"/>
  <c r="G32" i="4"/>
  <c r="G31" i="4" s="1"/>
  <c r="G22" i="4" s="1"/>
  <c r="G21" i="4" s="1"/>
  <c r="G7" i="4" s="1"/>
  <c r="G6" i="4" s="1"/>
  <c r="K32" i="4"/>
  <c r="K31" i="4" s="1"/>
  <c r="K18" i="4" s="1"/>
  <c r="K17" i="4" s="1"/>
  <c r="K7" i="4" s="1"/>
  <c r="K6" i="4" s="1"/>
  <c r="O32" i="4"/>
  <c r="O31" i="4" s="1"/>
  <c r="O22" i="4" s="1"/>
  <c r="O21" i="4" s="1"/>
  <c r="W32" i="4"/>
  <c r="W31" i="4" s="1"/>
  <c r="E69" i="4"/>
  <c r="E65" i="4" s="1"/>
  <c r="X7" i="5"/>
  <c r="X6" i="5" s="1"/>
  <c r="E36" i="5"/>
  <c r="I32" i="5"/>
  <c r="I31" i="5" s="1"/>
  <c r="I18" i="5" s="1"/>
  <c r="I17" i="5" s="1"/>
  <c r="M32" i="5"/>
  <c r="M31" i="5" s="1"/>
  <c r="M18" i="5" s="1"/>
  <c r="M17" i="5" s="1"/>
  <c r="M7" i="5" s="1"/>
  <c r="M6" i="5" s="1"/>
  <c r="Q32" i="5"/>
  <c r="Q31" i="5" s="1"/>
  <c r="Q19" i="5" s="1"/>
  <c r="E19" i="5" s="1"/>
  <c r="U32" i="5"/>
  <c r="U31" i="5" s="1"/>
  <c r="U9" i="5" s="1"/>
  <c r="E45" i="5"/>
  <c r="W6" i="5"/>
  <c r="E9" i="5"/>
  <c r="E8" i="5" s="1"/>
  <c r="U8" i="5"/>
  <c r="U7" i="5" s="1"/>
  <c r="U6" i="5" s="1"/>
  <c r="I7" i="5"/>
  <c r="I6" i="5" s="1"/>
  <c r="E13" i="5"/>
  <c r="R10" i="5"/>
  <c r="R7" i="5" s="1"/>
  <c r="R6" i="5" s="1"/>
  <c r="G21" i="5"/>
  <c r="G7" i="5" s="1"/>
  <c r="G6" i="5" s="1"/>
  <c r="E32" i="5"/>
  <c r="E42" i="5"/>
  <c r="H65" i="5"/>
  <c r="H31" i="5" s="1"/>
  <c r="H18" i="5" s="1"/>
  <c r="S32" i="4"/>
  <c r="S31" i="4" s="1"/>
  <c r="S13" i="4" s="1"/>
  <c r="S10" i="4" s="1"/>
  <c r="S7" i="4" s="1"/>
  <c r="S6" i="4" s="1"/>
  <c r="T31" i="4"/>
  <c r="T13" i="4" s="1"/>
  <c r="T10" i="4" s="1"/>
  <c r="T7" i="4" s="1"/>
  <c r="T6" i="4" s="1"/>
  <c r="I7" i="4"/>
  <c r="I6" i="4" s="1"/>
  <c r="H17" i="4"/>
  <c r="H7" i="4" s="1"/>
  <c r="H6" i="4" s="1"/>
  <c r="O7" i="4"/>
  <c r="O6" i="4" s="1"/>
  <c r="R10" i="4"/>
  <c r="R7" i="4" s="1"/>
  <c r="R6" i="4" s="1"/>
  <c r="F65" i="4"/>
  <c r="F31" i="4" s="1"/>
  <c r="F11" i="4" s="1"/>
  <c r="U8" i="4"/>
  <c r="U7" i="4" s="1"/>
  <c r="U6" i="4" s="1"/>
  <c r="J69" i="2"/>
  <c r="K69" i="2"/>
  <c r="L69" i="2"/>
  <c r="M69" i="2"/>
  <c r="I69" i="2"/>
  <c r="T73" i="2"/>
  <c r="E31" i="4" l="1"/>
  <c r="E31" i="5"/>
  <c r="E11" i="5"/>
  <c r="E22" i="4"/>
  <c r="E21" i="4" s="1"/>
  <c r="W6" i="4"/>
  <c r="X6" i="4"/>
  <c r="E18" i="4"/>
  <c r="E17" i="4" s="1"/>
  <c r="E22" i="5"/>
  <c r="E21" i="5" s="1"/>
  <c r="Q6" i="5"/>
  <c r="E18" i="5"/>
  <c r="E17" i="5" s="1"/>
  <c r="H17" i="5"/>
  <c r="H7" i="5" s="1"/>
  <c r="H6" i="5" s="1"/>
  <c r="E10" i="5"/>
  <c r="E13" i="4"/>
  <c r="E11" i="4"/>
  <c r="F10" i="4"/>
  <c r="F7" i="4" s="1"/>
  <c r="F6" i="4" s="1"/>
  <c r="E7" i="5" l="1"/>
  <c r="E6" i="5" s="1"/>
  <c r="E10" i="4"/>
  <c r="E7" i="4" s="1"/>
  <c r="E6" i="4" s="1"/>
  <c r="S73" i="2"/>
  <c r="E5" i="2"/>
  <c r="F5" i="7" s="1"/>
  <c r="F36" i="8" l="1"/>
  <c r="G46" i="3" l="1"/>
  <c r="E73" i="2" l="1"/>
  <c r="G23" i="3" l="1"/>
  <c r="G20" i="3" s="1"/>
  <c r="G75" i="7" l="1"/>
  <c r="H75" i="7"/>
  <c r="H46" i="3" l="1"/>
  <c r="H40" i="3"/>
  <c r="H36" i="3"/>
  <c r="H15" i="3"/>
  <c r="F77" i="2"/>
  <c r="H24" i="3"/>
  <c r="E75" i="6"/>
  <c r="I75" i="7" s="1"/>
  <c r="E75" i="2"/>
  <c r="F75" i="7" s="1"/>
  <c r="E69" i="6"/>
  <c r="E74" i="6"/>
  <c r="E74" i="2"/>
  <c r="G19" i="3" l="1"/>
  <c r="G15" i="3" s="1"/>
  <c r="H14" i="3"/>
  <c r="H49" i="3" s="1"/>
  <c r="E76" i="6" l="1"/>
  <c r="E65" i="6" s="1"/>
  <c r="E76" i="2"/>
  <c r="I76" i="7" l="1"/>
  <c r="T14" i="2"/>
  <c r="H69" i="2" l="1"/>
  <c r="E69" i="2" s="1"/>
  <c r="I57" i="7" l="1"/>
  <c r="I58" i="7"/>
  <c r="I59" i="7"/>
  <c r="E57" i="2"/>
  <c r="F57" i="7" s="1"/>
  <c r="E58" i="2"/>
  <c r="F58" i="7" s="1"/>
  <c r="E59" i="2"/>
  <c r="F59" i="7" s="1"/>
  <c r="E37" i="2"/>
  <c r="E40" i="2"/>
  <c r="I19" i="7" l="1"/>
  <c r="I20" i="7"/>
  <c r="H20" i="7"/>
  <c r="G20" i="7"/>
  <c r="F20" i="7"/>
  <c r="E17" i="6"/>
  <c r="P18" i="2"/>
  <c r="O18" i="2"/>
  <c r="E25" i="6" l="1"/>
  <c r="E25" i="2"/>
  <c r="G25" i="2"/>
  <c r="H25" i="2"/>
  <c r="I25" i="2"/>
  <c r="J25" i="2"/>
  <c r="K25" i="2"/>
  <c r="L25" i="2"/>
  <c r="M25" i="2"/>
  <c r="N25" i="2"/>
  <c r="O25" i="2"/>
  <c r="P25" i="2"/>
  <c r="Q25" i="2"/>
  <c r="R25" i="2"/>
  <c r="S25" i="2"/>
  <c r="T25" i="2"/>
  <c r="U25" i="2"/>
  <c r="F25" i="2"/>
  <c r="G28" i="2"/>
  <c r="H28" i="2"/>
  <c r="I28" i="2"/>
  <c r="J28" i="2"/>
  <c r="K28" i="2"/>
  <c r="L28" i="2"/>
  <c r="M28" i="2"/>
  <c r="N28" i="2"/>
  <c r="O28" i="2"/>
  <c r="P28" i="2"/>
  <c r="Q28" i="2"/>
  <c r="R28" i="2"/>
  <c r="S28" i="2"/>
  <c r="T28" i="2"/>
  <c r="U28" i="2"/>
  <c r="F28" i="2"/>
  <c r="U10" i="2" l="1"/>
  <c r="O84" i="2" l="1"/>
  <c r="O80" i="2"/>
  <c r="O77" i="2"/>
  <c r="O65" i="2" s="1"/>
  <c r="O63" i="2"/>
  <c r="O56" i="2"/>
  <c r="O52" i="2"/>
  <c r="O45" i="2"/>
  <c r="O42" i="2"/>
  <c r="O36" i="2"/>
  <c r="O17" i="2"/>
  <c r="O14" i="2"/>
  <c r="O10" i="2"/>
  <c r="O8" i="2"/>
  <c r="N84" i="2"/>
  <c r="N80" i="2"/>
  <c r="N77" i="2"/>
  <c r="N65" i="2" s="1"/>
  <c r="N63" i="2"/>
  <c r="N56" i="2"/>
  <c r="N52" i="2"/>
  <c r="N45" i="2"/>
  <c r="N42" i="2"/>
  <c r="N36" i="2"/>
  <c r="N14" i="2"/>
  <c r="N10" i="2"/>
  <c r="N8" i="2"/>
  <c r="N32" i="2" l="1"/>
  <c r="N31" i="2" s="1"/>
  <c r="O32" i="2"/>
  <c r="O31" i="2" s="1"/>
  <c r="O22" i="2" s="1"/>
  <c r="O21" i="2" s="1"/>
  <c r="O7" i="2" s="1"/>
  <c r="O6" i="2" s="1"/>
  <c r="M84" i="2"/>
  <c r="M80" i="2"/>
  <c r="M77" i="2"/>
  <c r="M65" i="2" s="1"/>
  <c r="M63" i="2"/>
  <c r="M56" i="2"/>
  <c r="M52" i="2"/>
  <c r="M45" i="2"/>
  <c r="M42" i="2"/>
  <c r="M36" i="2"/>
  <c r="M32" i="2" s="1"/>
  <c r="M14" i="2"/>
  <c r="M10" i="2"/>
  <c r="M8" i="2"/>
  <c r="N21" i="2" l="1"/>
  <c r="N18" i="2"/>
  <c r="N17" i="2" s="1"/>
  <c r="M31" i="2"/>
  <c r="K84" i="2"/>
  <c r="K80" i="2"/>
  <c r="K77" i="2"/>
  <c r="K65" i="2" s="1"/>
  <c r="K63" i="2"/>
  <c r="K56" i="2"/>
  <c r="K52" i="2"/>
  <c r="K45" i="2"/>
  <c r="K42" i="2"/>
  <c r="K36" i="2"/>
  <c r="K14" i="2"/>
  <c r="K10" i="2"/>
  <c r="K8" i="2"/>
  <c r="L14" i="2"/>
  <c r="L10" i="2"/>
  <c r="L8" i="2"/>
  <c r="P84" i="2"/>
  <c r="P80" i="2"/>
  <c r="P77" i="2"/>
  <c r="P65" i="2" s="1"/>
  <c r="P63" i="2"/>
  <c r="P56" i="2"/>
  <c r="P52" i="2"/>
  <c r="P45" i="2"/>
  <c r="P42" i="2"/>
  <c r="P36" i="2"/>
  <c r="P17" i="2"/>
  <c r="P14" i="2"/>
  <c r="P10" i="2"/>
  <c r="P8" i="2"/>
  <c r="L84" i="2"/>
  <c r="L80" i="2"/>
  <c r="L77" i="2"/>
  <c r="L65" i="2" s="1"/>
  <c r="L63" i="2"/>
  <c r="L56" i="2"/>
  <c r="L52" i="2"/>
  <c r="L45" i="2"/>
  <c r="L42" i="2"/>
  <c r="L36" i="2"/>
  <c r="N7" i="2" l="1"/>
  <c r="N6" i="2" s="1"/>
  <c r="P32" i="2"/>
  <c r="M21" i="2"/>
  <c r="M18" i="2"/>
  <c r="M17" i="2" s="1"/>
  <c r="K32" i="2"/>
  <c r="K31" i="2" s="1"/>
  <c r="K18" i="2" s="1"/>
  <c r="K17" i="2" s="1"/>
  <c r="K21" i="2"/>
  <c r="L32" i="2"/>
  <c r="L31" i="2" s="1"/>
  <c r="P31" i="2"/>
  <c r="P22" i="2" s="1"/>
  <c r="P21" i="2" s="1"/>
  <c r="P7" i="2" s="1"/>
  <c r="P6" i="2" s="1"/>
  <c r="E31" i="6"/>
  <c r="E21" i="6"/>
  <c r="E14" i="6"/>
  <c r="E10" i="6"/>
  <c r="E71" i="2"/>
  <c r="E33" i="2"/>
  <c r="E29" i="6"/>
  <c r="E29" i="2"/>
  <c r="E28" i="2" s="1"/>
  <c r="F14" i="2"/>
  <c r="E15" i="2"/>
  <c r="E8" i="6"/>
  <c r="Q77" i="2"/>
  <c r="Q65" i="2" s="1"/>
  <c r="K7" i="2" l="1"/>
  <c r="K6" i="2" s="1"/>
  <c r="E7" i="6"/>
  <c r="M7" i="2"/>
  <c r="M6" i="2" s="1"/>
  <c r="L21" i="2"/>
  <c r="L18" i="2"/>
  <c r="L17" i="2" s="1"/>
  <c r="L7" i="2" l="1"/>
  <c r="L6" i="2" s="1"/>
  <c r="F52" i="2"/>
  <c r="F36" i="2"/>
  <c r="E34" i="2"/>
  <c r="E16" i="2"/>
  <c r="E14" i="2" s="1"/>
  <c r="X8" i="2"/>
  <c r="F8" i="2"/>
  <c r="G8" i="2"/>
  <c r="H8" i="2"/>
  <c r="I8" i="2"/>
  <c r="J8" i="2"/>
  <c r="Q8" i="2"/>
  <c r="R8" i="2"/>
  <c r="S8" i="2"/>
  <c r="T8" i="2"/>
  <c r="V8" i="2"/>
  <c r="W8" i="2"/>
  <c r="I22" i="7"/>
  <c r="F21" i="2"/>
  <c r="I6" i="7" l="1"/>
  <c r="I8" i="7"/>
  <c r="I9" i="7"/>
  <c r="I11" i="7"/>
  <c r="I12" i="7"/>
  <c r="I13" i="7"/>
  <c r="I15" i="7"/>
  <c r="I16" i="7"/>
  <c r="I18" i="7"/>
  <c r="I17" i="7" s="1"/>
  <c r="I23" i="7"/>
  <c r="I24" i="7"/>
  <c r="I26" i="7"/>
  <c r="I27" i="7"/>
  <c r="I28" i="7"/>
  <c r="I30" i="7"/>
  <c r="I32" i="7"/>
  <c r="I33" i="7"/>
  <c r="I34" i="7"/>
  <c r="I35" i="7"/>
  <c r="I36" i="7"/>
  <c r="I37" i="7"/>
  <c r="I38" i="7"/>
  <c r="I39" i="7"/>
  <c r="I41" i="7"/>
  <c r="I42" i="7"/>
  <c r="I43" i="7"/>
  <c r="I44" i="7"/>
  <c r="I45" i="7"/>
  <c r="I46" i="7"/>
  <c r="I47" i="7"/>
  <c r="I48" i="7"/>
  <c r="I49" i="7"/>
  <c r="I50" i="7"/>
  <c r="I51" i="7"/>
  <c r="I52" i="7"/>
  <c r="I53" i="7"/>
  <c r="I54" i="7"/>
  <c r="I55" i="7"/>
  <c r="I56" i="7"/>
  <c r="I60" i="7"/>
  <c r="I61" i="7"/>
  <c r="I62" i="7"/>
  <c r="I63" i="7"/>
  <c r="I64" i="7"/>
  <c r="I66" i="7"/>
  <c r="I67" i="7"/>
  <c r="I68" i="7"/>
  <c r="I69" i="7"/>
  <c r="I65" i="7" s="1"/>
  <c r="I70" i="7"/>
  <c r="I71" i="7"/>
  <c r="I72" i="7"/>
  <c r="I73" i="7"/>
  <c r="I74" i="7"/>
  <c r="I77" i="7"/>
  <c r="I78" i="7"/>
  <c r="I79" i="7"/>
  <c r="I80" i="7"/>
  <c r="I81" i="7"/>
  <c r="I82" i="7"/>
  <c r="I83" i="7"/>
  <c r="I84" i="7"/>
  <c r="I85" i="7"/>
  <c r="I5" i="7"/>
  <c r="H12" i="7"/>
  <c r="H15" i="7"/>
  <c r="H16" i="7"/>
  <c r="H26" i="7"/>
  <c r="H27" i="7"/>
  <c r="H28" i="7"/>
  <c r="H29" i="7"/>
  <c r="H30" i="7"/>
  <c r="F12" i="7"/>
  <c r="F15" i="7"/>
  <c r="F16" i="7"/>
  <c r="F26" i="7"/>
  <c r="F27" i="7"/>
  <c r="F28" i="7"/>
  <c r="F29" i="7"/>
  <c r="F30" i="7"/>
  <c r="G12" i="7"/>
  <c r="G15" i="7"/>
  <c r="G16" i="7"/>
  <c r="G26" i="7"/>
  <c r="G27" i="7"/>
  <c r="G28" i="7"/>
  <c r="G29" i="7"/>
  <c r="G30" i="7"/>
  <c r="H85" i="7"/>
  <c r="H83" i="7"/>
  <c r="H82" i="7"/>
  <c r="H81" i="7"/>
  <c r="H79" i="7"/>
  <c r="H72" i="7"/>
  <c r="H70" i="7"/>
  <c r="H68" i="7"/>
  <c r="H67" i="7"/>
  <c r="H64" i="7"/>
  <c r="H62" i="7"/>
  <c r="H61" i="7"/>
  <c r="H5" i="7"/>
  <c r="G85" i="7"/>
  <c r="G84" i="7" s="1"/>
  <c r="G83" i="7"/>
  <c r="G82" i="7"/>
  <c r="G81" i="7"/>
  <c r="G79" i="7"/>
  <c r="G72" i="7"/>
  <c r="G70" i="7"/>
  <c r="G68" i="7"/>
  <c r="G67" i="7"/>
  <c r="G62" i="7"/>
  <c r="G61" i="7"/>
  <c r="G5" i="7"/>
  <c r="F84" i="2"/>
  <c r="G84" i="2"/>
  <c r="H84" i="2"/>
  <c r="I84" i="2"/>
  <c r="J84" i="2"/>
  <c r="Q84" i="2"/>
  <c r="R84" i="2"/>
  <c r="S84" i="2"/>
  <c r="T84" i="2"/>
  <c r="U84" i="2"/>
  <c r="V84" i="2"/>
  <c r="W84" i="2"/>
  <c r="X84" i="2"/>
  <c r="F80" i="2"/>
  <c r="G80" i="2"/>
  <c r="H80" i="2"/>
  <c r="I80" i="2"/>
  <c r="J80" i="2"/>
  <c r="Q80" i="2"/>
  <c r="R80" i="2"/>
  <c r="S80" i="2"/>
  <c r="T80" i="2"/>
  <c r="U80" i="2"/>
  <c r="V80" i="2"/>
  <c r="W80" i="2"/>
  <c r="X80" i="2"/>
  <c r="E81" i="2"/>
  <c r="F81" i="7" s="1"/>
  <c r="G77" i="2"/>
  <c r="G65" i="2" s="1"/>
  <c r="H77" i="2"/>
  <c r="H65" i="2" s="1"/>
  <c r="I77" i="2"/>
  <c r="I65" i="2" s="1"/>
  <c r="J77" i="2"/>
  <c r="J65" i="2" s="1"/>
  <c r="R77" i="2"/>
  <c r="R65" i="2" s="1"/>
  <c r="S77" i="2"/>
  <c r="S65" i="2" s="1"/>
  <c r="T77" i="2"/>
  <c r="T65" i="2" s="1"/>
  <c r="U77" i="2"/>
  <c r="U65" i="2" s="1"/>
  <c r="V77" i="2"/>
  <c r="V65" i="2" s="1"/>
  <c r="W77" i="2"/>
  <c r="X77" i="2"/>
  <c r="X65" i="2" s="1"/>
  <c r="F63" i="2"/>
  <c r="G63" i="2"/>
  <c r="H63" i="2"/>
  <c r="I63" i="2"/>
  <c r="J63" i="2"/>
  <c r="Q63" i="2"/>
  <c r="R63" i="2"/>
  <c r="S63" i="2"/>
  <c r="T63" i="2"/>
  <c r="U63" i="2"/>
  <c r="V63" i="2"/>
  <c r="W63" i="2"/>
  <c r="X63" i="2"/>
  <c r="F56" i="2"/>
  <c r="G56" i="2"/>
  <c r="H56" i="2"/>
  <c r="I56" i="2"/>
  <c r="J56" i="2"/>
  <c r="Q56" i="2"/>
  <c r="R56" i="2"/>
  <c r="S56" i="2"/>
  <c r="T56" i="2"/>
  <c r="U56" i="2"/>
  <c r="V56" i="2"/>
  <c r="W56" i="2"/>
  <c r="X56" i="2"/>
  <c r="G52" i="2"/>
  <c r="H52" i="2"/>
  <c r="I52" i="2"/>
  <c r="J52" i="2"/>
  <c r="Q52" i="2"/>
  <c r="R52" i="2"/>
  <c r="S52" i="2"/>
  <c r="T52" i="2"/>
  <c r="U52" i="2"/>
  <c r="V52" i="2"/>
  <c r="W52" i="2"/>
  <c r="X52" i="2"/>
  <c r="F45" i="2"/>
  <c r="G45" i="2"/>
  <c r="H45" i="2"/>
  <c r="I45" i="2"/>
  <c r="J45" i="2"/>
  <c r="Q45" i="2"/>
  <c r="R45" i="2"/>
  <c r="S45" i="2"/>
  <c r="T45" i="2"/>
  <c r="U45" i="2"/>
  <c r="V45" i="2"/>
  <c r="W45" i="2"/>
  <c r="X45" i="2"/>
  <c r="E49" i="2"/>
  <c r="F49" i="7" s="1"/>
  <c r="E48" i="2"/>
  <c r="F48" i="7" s="1"/>
  <c r="E47" i="2"/>
  <c r="F47" i="7" s="1"/>
  <c r="G42" i="2"/>
  <c r="H42" i="2"/>
  <c r="I42" i="2"/>
  <c r="J42" i="2"/>
  <c r="Q42" i="2"/>
  <c r="R42" i="2"/>
  <c r="S42" i="2"/>
  <c r="T42" i="2"/>
  <c r="U42" i="2"/>
  <c r="V42" i="2"/>
  <c r="W42" i="2"/>
  <c r="X42" i="2"/>
  <c r="F42" i="2"/>
  <c r="F32" i="2" s="1"/>
  <c r="G36" i="2"/>
  <c r="H36" i="2"/>
  <c r="I36" i="2"/>
  <c r="J36" i="2"/>
  <c r="Q36" i="2"/>
  <c r="R36" i="2"/>
  <c r="T36" i="2"/>
  <c r="U36" i="2"/>
  <c r="V36" i="2"/>
  <c r="W36" i="2"/>
  <c r="X36" i="2"/>
  <c r="F37" i="7"/>
  <c r="F34" i="7"/>
  <c r="F33" i="7"/>
  <c r="V25" i="2"/>
  <c r="W25" i="2"/>
  <c r="X25" i="2"/>
  <c r="F17" i="2"/>
  <c r="G17" i="2"/>
  <c r="Q17" i="2"/>
  <c r="R17" i="2"/>
  <c r="S17" i="2"/>
  <c r="T17" i="2"/>
  <c r="U17" i="2"/>
  <c r="V17" i="2"/>
  <c r="W17" i="2"/>
  <c r="X17" i="2"/>
  <c r="G14" i="2"/>
  <c r="H14" i="2"/>
  <c r="I14" i="2"/>
  <c r="J14" i="2"/>
  <c r="Q14" i="2"/>
  <c r="R14" i="2"/>
  <c r="S14" i="2"/>
  <c r="U14" i="2"/>
  <c r="V14" i="2"/>
  <c r="W14" i="2"/>
  <c r="X14" i="2"/>
  <c r="G10" i="2"/>
  <c r="H10" i="2"/>
  <c r="I10" i="2"/>
  <c r="J10" i="2"/>
  <c r="Q10" i="2"/>
  <c r="V10" i="2"/>
  <c r="W10" i="2"/>
  <c r="X10" i="2"/>
  <c r="G32" i="3" l="1"/>
  <c r="G24" i="3" s="1"/>
  <c r="I32" i="2"/>
  <c r="G32" i="2"/>
  <c r="H60" i="7"/>
  <c r="I25" i="7"/>
  <c r="G25" i="7"/>
  <c r="H25" i="7"/>
  <c r="F25" i="7"/>
  <c r="F11" i="2"/>
  <c r="E11" i="2" s="1"/>
  <c r="X32" i="2"/>
  <c r="V32" i="2"/>
  <c r="T32" i="2"/>
  <c r="R32" i="2"/>
  <c r="G66" i="7"/>
  <c r="H66" i="7"/>
  <c r="I14" i="7"/>
  <c r="E15" i="7"/>
  <c r="W32" i="2"/>
  <c r="U32" i="2"/>
  <c r="S32" i="2"/>
  <c r="Q32" i="2"/>
  <c r="J32" i="2"/>
  <c r="H32" i="2"/>
  <c r="G80" i="7"/>
  <c r="G14" i="7"/>
  <c r="E26" i="7"/>
  <c r="E12" i="7"/>
  <c r="H14" i="7"/>
  <c r="I10" i="7"/>
  <c r="G60" i="7"/>
  <c r="E5" i="7"/>
  <c r="G64" i="7"/>
  <c r="G63" i="7" s="1"/>
  <c r="G77" i="7"/>
  <c r="G78" i="7"/>
  <c r="E34" i="7"/>
  <c r="E48" i="7"/>
  <c r="E47" i="7"/>
  <c r="E49" i="7"/>
  <c r="E30" i="7"/>
  <c r="E28" i="7"/>
  <c r="E16" i="7"/>
  <c r="E29" i="7"/>
  <c r="E27" i="7"/>
  <c r="F14" i="7"/>
  <c r="H63" i="7"/>
  <c r="H84" i="7"/>
  <c r="E37" i="7"/>
  <c r="E81" i="7"/>
  <c r="H80" i="7"/>
  <c r="H77" i="7"/>
  <c r="H78" i="7"/>
  <c r="W65" i="2"/>
  <c r="G45" i="3" s="1"/>
  <c r="G40" i="3" s="1"/>
  <c r="G33" i="3"/>
  <c r="W65" i="7"/>
  <c r="V65" i="7"/>
  <c r="U65" i="7"/>
  <c r="T65" i="7"/>
  <c r="S65" i="7"/>
  <c r="R65" i="7"/>
  <c r="Q65" i="7"/>
  <c r="P65" i="7"/>
  <c r="O65" i="7"/>
  <c r="N65" i="7"/>
  <c r="M65" i="7"/>
  <c r="L65" i="7"/>
  <c r="K65" i="7"/>
  <c r="J65" i="7"/>
  <c r="W63" i="7"/>
  <c r="V63" i="7"/>
  <c r="U63" i="7"/>
  <c r="T63" i="7"/>
  <c r="S63" i="7"/>
  <c r="R63" i="7"/>
  <c r="Q63" i="7"/>
  <c r="P63" i="7"/>
  <c r="O63" i="7"/>
  <c r="N63" i="7"/>
  <c r="M63" i="7"/>
  <c r="L63" i="7"/>
  <c r="K63" i="7"/>
  <c r="J63" i="7"/>
  <c r="W56" i="7"/>
  <c r="V56" i="7"/>
  <c r="U56" i="7"/>
  <c r="T56" i="7"/>
  <c r="S56" i="7"/>
  <c r="R56" i="7"/>
  <c r="Q56" i="7"/>
  <c r="P56" i="7"/>
  <c r="O56" i="7"/>
  <c r="N56" i="7"/>
  <c r="M56" i="7"/>
  <c r="L56" i="7"/>
  <c r="K56" i="7"/>
  <c r="J56" i="7"/>
  <c r="W52" i="7"/>
  <c r="V52" i="7"/>
  <c r="U52" i="7"/>
  <c r="T52" i="7"/>
  <c r="S52" i="7"/>
  <c r="R52" i="7"/>
  <c r="Q52" i="7"/>
  <c r="P52" i="7"/>
  <c r="O52" i="7"/>
  <c r="N52" i="7"/>
  <c r="M52" i="7"/>
  <c r="L52" i="7"/>
  <c r="K52" i="7"/>
  <c r="J52" i="7"/>
  <c r="W36" i="7"/>
  <c r="W32" i="7" s="1"/>
  <c r="W31" i="7" s="1"/>
  <c r="V36" i="7"/>
  <c r="V32" i="7" s="1"/>
  <c r="U36" i="7"/>
  <c r="U32" i="7" s="1"/>
  <c r="T36" i="7"/>
  <c r="T32" i="7" s="1"/>
  <c r="T31" i="7" s="1"/>
  <c r="S36" i="7"/>
  <c r="S32" i="7" s="1"/>
  <c r="R36" i="7"/>
  <c r="R32" i="7" s="1"/>
  <c r="Q36" i="7"/>
  <c r="Q32" i="7" s="1"/>
  <c r="P36" i="7"/>
  <c r="P32" i="7" s="1"/>
  <c r="O36" i="7"/>
  <c r="O32" i="7" s="1"/>
  <c r="O31" i="7" s="1"/>
  <c r="N36" i="7"/>
  <c r="N32" i="7" s="1"/>
  <c r="M36" i="7"/>
  <c r="M32" i="7" s="1"/>
  <c r="L36" i="7"/>
  <c r="L32" i="7" s="1"/>
  <c r="K36" i="7"/>
  <c r="K32" i="7" s="1"/>
  <c r="K31" i="7" s="1"/>
  <c r="J36" i="7"/>
  <c r="J32" i="7" s="1"/>
  <c r="Y31" i="7"/>
  <c r="X31" i="7"/>
  <c r="Z21" i="7"/>
  <c r="Y21" i="7"/>
  <c r="X21" i="7"/>
  <c r="V21" i="7"/>
  <c r="U21" i="7"/>
  <c r="T21" i="7"/>
  <c r="R21" i="7"/>
  <c r="Q21" i="7"/>
  <c r="P21" i="7"/>
  <c r="N21" i="7"/>
  <c r="M21" i="7"/>
  <c r="L21" i="7"/>
  <c r="J21" i="7"/>
  <c r="W21" i="7"/>
  <c r="S21" i="7"/>
  <c r="O21" i="7"/>
  <c r="K21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K7" i="7" s="1"/>
  <c r="J14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J31" i="7" l="1"/>
  <c r="R31" i="7"/>
  <c r="V31" i="7"/>
  <c r="G5" i="3"/>
  <c r="G14" i="3" s="1"/>
  <c r="G49" i="3" s="1"/>
  <c r="N31" i="7"/>
  <c r="P31" i="7"/>
  <c r="S31" i="7"/>
  <c r="L31" i="7"/>
  <c r="G23" i="7"/>
  <c r="G19" i="7"/>
  <c r="H19" i="7"/>
  <c r="E14" i="7"/>
  <c r="E25" i="7"/>
  <c r="G13" i="7"/>
  <c r="O7" i="7"/>
  <c r="O6" i="7" s="1"/>
  <c r="S7" i="7"/>
  <c r="W7" i="7"/>
  <c r="W6" i="7" s="1"/>
  <c r="H24" i="7"/>
  <c r="H23" i="7"/>
  <c r="K6" i="7"/>
  <c r="M7" i="7"/>
  <c r="Q7" i="7"/>
  <c r="U7" i="7"/>
  <c r="Y7" i="7"/>
  <c r="Y6" i="7" s="1"/>
  <c r="J7" i="7"/>
  <c r="J6" i="7" s="1"/>
  <c r="N7" i="7"/>
  <c r="N6" i="7" s="1"/>
  <c r="R7" i="7"/>
  <c r="V7" i="7"/>
  <c r="Z7" i="7"/>
  <c r="G24" i="7"/>
  <c r="F69" i="7"/>
  <c r="E33" i="7"/>
  <c r="L7" i="7"/>
  <c r="P7" i="7"/>
  <c r="P6" i="7" s="1"/>
  <c r="T7" i="7"/>
  <c r="T6" i="7" s="1"/>
  <c r="X7" i="7"/>
  <c r="X6" i="7" s="1"/>
  <c r="M31" i="7"/>
  <c r="M6" i="7" s="1"/>
  <c r="Q31" i="7"/>
  <c r="U31" i="7"/>
  <c r="R6" i="7"/>
  <c r="J49" i="3"/>
  <c r="J46" i="3"/>
  <c r="I46" i="3"/>
  <c r="J40" i="3"/>
  <c r="I40" i="3"/>
  <c r="J36" i="3"/>
  <c r="I36" i="3"/>
  <c r="G36" i="3"/>
  <c r="J24" i="3"/>
  <c r="I24" i="3"/>
  <c r="J15" i="3"/>
  <c r="I15" i="3"/>
  <c r="U6" i="7" l="1"/>
  <c r="L6" i="7"/>
  <c r="V6" i="7"/>
  <c r="S6" i="7"/>
  <c r="J5" i="3"/>
  <c r="I14" i="3"/>
  <c r="I49" i="3" s="1"/>
  <c r="E69" i="7"/>
  <c r="H8" i="7"/>
  <c r="H9" i="7"/>
  <c r="H17" i="7"/>
  <c r="G17" i="7"/>
  <c r="H13" i="7"/>
  <c r="H10" i="7" s="1"/>
  <c r="Q6" i="7"/>
  <c r="G10" i="7"/>
  <c r="X31" i="2"/>
  <c r="V31" i="2"/>
  <c r="R31" i="2"/>
  <c r="R13" i="2" s="1"/>
  <c r="I31" i="2"/>
  <c r="I18" i="2" s="1"/>
  <c r="I17" i="2" s="1"/>
  <c r="W31" i="2"/>
  <c r="U31" i="2"/>
  <c r="U9" i="2" s="1"/>
  <c r="T31" i="2"/>
  <c r="T13" i="2" s="1"/>
  <c r="S31" i="2"/>
  <c r="S13" i="2" s="1"/>
  <c r="S10" i="2" s="1"/>
  <c r="Q31" i="2"/>
  <c r="J31" i="2"/>
  <c r="J18" i="2" s="1"/>
  <c r="J17" i="2" s="1"/>
  <c r="H31" i="2"/>
  <c r="H18" i="2" s="1"/>
  <c r="G31" i="2"/>
  <c r="G22" i="2" s="1"/>
  <c r="E13" i="2" l="1"/>
  <c r="T10" i="2"/>
  <c r="U8" i="2"/>
  <c r="E9" i="2"/>
  <c r="E18" i="2"/>
  <c r="H17" i="2"/>
  <c r="E23" i="2"/>
  <c r="F23" i="7" s="1"/>
  <c r="E23" i="7" s="1"/>
  <c r="Q19" i="2"/>
  <c r="E19" i="2" s="1"/>
  <c r="F19" i="7" s="1"/>
  <c r="G8" i="7"/>
  <c r="G9" i="7"/>
  <c r="E22" i="2"/>
  <c r="E21" i="2" s="1"/>
  <c r="H22" i="7"/>
  <c r="G22" i="7"/>
  <c r="F24" i="7"/>
  <c r="R10" i="2"/>
  <c r="E85" i="2"/>
  <c r="E83" i="2"/>
  <c r="F83" i="7" s="1"/>
  <c r="E83" i="7" s="1"/>
  <c r="E82" i="2"/>
  <c r="E79" i="2"/>
  <c r="F79" i="7" s="1"/>
  <c r="E79" i="7" s="1"/>
  <c r="E78" i="2"/>
  <c r="F74" i="7"/>
  <c r="E74" i="7" s="1"/>
  <c r="F73" i="7"/>
  <c r="E73" i="7" s="1"/>
  <c r="E72" i="2"/>
  <c r="F72" i="7" s="1"/>
  <c r="E72" i="7" s="1"/>
  <c r="F71" i="7"/>
  <c r="E71" i="7" s="1"/>
  <c r="F70" i="7"/>
  <c r="E70" i="7" s="1"/>
  <c r="E68" i="2"/>
  <c r="E67" i="2"/>
  <c r="F67" i="7" s="1"/>
  <c r="E67" i="7" s="1"/>
  <c r="E66" i="2"/>
  <c r="E64" i="2"/>
  <c r="E62" i="2"/>
  <c r="F62" i="7" s="1"/>
  <c r="E62" i="7" s="1"/>
  <c r="E61" i="2"/>
  <c r="F61" i="7" s="1"/>
  <c r="E61" i="7" s="1"/>
  <c r="E60" i="2"/>
  <c r="E55" i="2"/>
  <c r="F55" i="7" s="1"/>
  <c r="E55" i="7" s="1"/>
  <c r="E54" i="2"/>
  <c r="E54" i="7" s="1"/>
  <c r="E53" i="2"/>
  <c r="F53" i="7" s="1"/>
  <c r="E51" i="2"/>
  <c r="F51" i="7" s="1"/>
  <c r="E51" i="7" s="1"/>
  <c r="E50" i="2"/>
  <c r="F50" i="7" s="1"/>
  <c r="E50" i="7" s="1"/>
  <c r="E46" i="2"/>
  <c r="E44" i="2"/>
  <c r="F44" i="7" s="1"/>
  <c r="E44" i="7" s="1"/>
  <c r="E43" i="2"/>
  <c r="F43" i="7" s="1"/>
  <c r="E43" i="7" s="1"/>
  <c r="E42" i="2"/>
  <c r="F42" i="7" s="1"/>
  <c r="E42" i="7" s="1"/>
  <c r="E41" i="2"/>
  <c r="F41" i="7" s="1"/>
  <c r="E41" i="7" s="1"/>
  <c r="E39" i="2"/>
  <c r="F39" i="7" s="1"/>
  <c r="E39" i="7" s="1"/>
  <c r="E38" i="2"/>
  <c r="E35" i="2"/>
  <c r="F35" i="7" s="1"/>
  <c r="X21" i="2"/>
  <c r="X7" i="2" s="1"/>
  <c r="W21" i="2"/>
  <c r="W7" i="2" s="1"/>
  <c r="V21" i="2"/>
  <c r="V7" i="2" s="1"/>
  <c r="U21" i="2"/>
  <c r="T21" i="2"/>
  <c r="S21" i="2"/>
  <c r="S7" i="2" s="1"/>
  <c r="S6" i="2" s="1"/>
  <c r="R21" i="2"/>
  <c r="Q21" i="2"/>
  <c r="Q7" i="2" s="1"/>
  <c r="Q6" i="2" s="1"/>
  <c r="J21" i="2"/>
  <c r="J7" i="2" s="1"/>
  <c r="J6" i="2" s="1"/>
  <c r="I21" i="2"/>
  <c r="I7" i="2" s="1"/>
  <c r="I6" i="2" s="1"/>
  <c r="H21" i="2"/>
  <c r="G21" i="2"/>
  <c r="G7" i="2" s="1"/>
  <c r="G6" i="2" s="1"/>
  <c r="F68" i="7" l="1"/>
  <c r="U7" i="2"/>
  <c r="U6" i="2" s="1"/>
  <c r="H7" i="2"/>
  <c r="H6" i="2" s="1"/>
  <c r="T7" i="2"/>
  <c r="T6" i="2" s="1"/>
  <c r="F13" i="7"/>
  <c r="E13" i="7" s="1"/>
  <c r="E56" i="2"/>
  <c r="E8" i="2"/>
  <c r="F9" i="7"/>
  <c r="E9" i="7" s="1"/>
  <c r="E17" i="2"/>
  <c r="F22" i="7"/>
  <c r="F21" i="7" s="1"/>
  <c r="E24" i="7"/>
  <c r="E35" i="7"/>
  <c r="F52" i="7"/>
  <c r="E53" i="7"/>
  <c r="E52" i="7" s="1"/>
  <c r="E63" i="2"/>
  <c r="F64" i="7"/>
  <c r="E36" i="2"/>
  <c r="F36" i="7" s="1"/>
  <c r="E36" i="7" s="1"/>
  <c r="F38" i="7"/>
  <c r="E38" i="7" s="1"/>
  <c r="E45" i="2"/>
  <c r="F46" i="7"/>
  <c r="F60" i="7"/>
  <c r="F56" i="7" s="1"/>
  <c r="F66" i="7"/>
  <c r="E77" i="2"/>
  <c r="F77" i="7" s="1"/>
  <c r="E77" i="7" s="1"/>
  <c r="F78" i="7"/>
  <c r="E78" i="7" s="1"/>
  <c r="E80" i="2"/>
  <c r="F82" i="7"/>
  <c r="E84" i="2"/>
  <c r="F85" i="7"/>
  <c r="R7" i="2"/>
  <c r="R6" i="2" s="1"/>
  <c r="E52" i="2"/>
  <c r="X6" i="2"/>
  <c r="W6" i="2"/>
  <c r="V6" i="2"/>
  <c r="F8" i="7" l="1"/>
  <c r="E8" i="7" s="1"/>
  <c r="E68" i="7"/>
  <c r="F65" i="7"/>
  <c r="E18" i="7"/>
  <c r="E17" i="7" s="1"/>
  <c r="F17" i="7"/>
  <c r="F32" i="7"/>
  <c r="E32" i="2"/>
  <c r="F84" i="7"/>
  <c r="E85" i="7"/>
  <c r="E84" i="7" s="1"/>
  <c r="E82" i="7"/>
  <c r="E80" i="7" s="1"/>
  <c r="F80" i="7"/>
  <c r="E66" i="7"/>
  <c r="E60" i="7"/>
  <c r="E56" i="7" s="1"/>
  <c r="F45" i="7"/>
  <c r="E46" i="7"/>
  <c r="E45" i="7" s="1"/>
  <c r="F63" i="7"/>
  <c r="E64" i="7"/>
  <c r="E63" i="7" s="1"/>
  <c r="E32" i="7"/>
  <c r="E65" i="7" l="1"/>
  <c r="E31" i="7" s="1"/>
  <c r="E31" i="2"/>
  <c r="F31" i="7"/>
  <c r="F10" i="2"/>
  <c r="F7" i="2" l="1"/>
  <c r="F11" i="7"/>
  <c r="E11" i="7" s="1"/>
  <c r="E10" i="2"/>
  <c r="E7" i="2" s="1"/>
  <c r="F10" i="7" l="1"/>
  <c r="F7" i="7" s="1"/>
  <c r="E10" i="7"/>
  <c r="G21" i="7"/>
  <c r="G7" i="7" s="1"/>
  <c r="H21" i="7"/>
  <c r="H7" i="7" s="1"/>
  <c r="I21" i="7"/>
  <c r="I7" i="7" s="1"/>
  <c r="E22" i="7"/>
  <c r="E21" i="7" s="1"/>
  <c r="E7" i="7" l="1"/>
  <c r="G6" i="7"/>
  <c r="H6" i="7"/>
  <c r="F6" i="7" l="1"/>
  <c r="E6" i="7" s="1"/>
</calcChain>
</file>

<file path=xl/sharedStrings.xml><?xml version="1.0" encoding="utf-8"?>
<sst xmlns="http://schemas.openxmlformats.org/spreadsheetml/2006/main" count="1202" uniqueCount="323">
  <si>
    <t>20      г.</t>
  </si>
  <si>
    <t>УТВЕРЖДАЮ</t>
  </si>
  <si>
    <t>(подпись)</t>
  </si>
  <si>
    <t>Единица измерения: руб.</t>
  </si>
  <si>
    <t>Коды</t>
  </si>
  <si>
    <t>Дата</t>
  </si>
  <si>
    <t>по Сводному реестру</t>
  </si>
  <si>
    <t>глава по БК</t>
  </si>
  <si>
    <t>КПП</t>
  </si>
  <si>
    <t>по ОКЕИ</t>
  </si>
  <si>
    <t>ИНН</t>
  </si>
  <si>
    <t>Наименование показателя</t>
  </si>
  <si>
    <t>Код строки</t>
  </si>
  <si>
    <t>Код по бюджетной классификации Российской Федерации</t>
  </si>
  <si>
    <t>на 20___г. второй год планового периода</t>
  </si>
  <si>
    <t>за пределами планового периода</t>
  </si>
  <si>
    <t>Сумма</t>
  </si>
  <si>
    <t>Остаток средств на начало текущего финансового года</t>
  </si>
  <si>
    <t>0001</t>
  </si>
  <si>
    <t>Х</t>
  </si>
  <si>
    <t>Остаток средств на конец текущего финансового года</t>
  </si>
  <si>
    <t>0002</t>
  </si>
  <si>
    <t>Доходы, всего:</t>
  </si>
  <si>
    <t>в том числе:</t>
  </si>
  <si>
    <t>доходы от оказания услуг, работ, компенсаций затрат учреждений, всего</t>
  </si>
  <si>
    <t>субсидии на финансовое обеспечение выполнения государственного задания за счет средств бюджета Федерального фонда обязательного медицинского страхования</t>
  </si>
  <si>
    <t>доходы от штрафов, пеней, иных сумм принудительного изъятия, всего</t>
  </si>
  <si>
    <t>безвозмездные денежные поступления, всего</t>
  </si>
  <si>
    <t>1000</t>
  </si>
  <si>
    <t>1100</t>
  </si>
  <si>
    <t>1110</t>
  </si>
  <si>
    <t>1200</t>
  </si>
  <si>
    <t>в том числе:
субсидии на финансовое обеспечение выполнения государственного (муниципального) задания за счет средств бюджета публично-правового образования, создавшего учреждение</t>
  </si>
  <si>
    <t>1210</t>
  </si>
  <si>
    <t>1220</t>
  </si>
  <si>
    <t>1300</t>
  </si>
  <si>
    <t>1310</t>
  </si>
  <si>
    <t>1400</t>
  </si>
  <si>
    <t>прочие доходы, всего:</t>
  </si>
  <si>
    <t>1500</t>
  </si>
  <si>
    <t>субсидии на осуществление капитальных вложений</t>
  </si>
  <si>
    <t>доходы от операций с активами, 
всего</t>
  </si>
  <si>
    <t>1900</t>
  </si>
  <si>
    <t>прочие поступления, всего</t>
  </si>
  <si>
    <t>1980</t>
  </si>
  <si>
    <t>1981</t>
  </si>
  <si>
    <t>Расходы, всего</t>
  </si>
  <si>
    <t>в том числе:
на выплаты персоналу, всего</t>
  </si>
  <si>
    <t>в том числе:
оплата труда</t>
  </si>
  <si>
    <t>2000</t>
  </si>
  <si>
    <t>2100</t>
  </si>
  <si>
    <t>2110</t>
  </si>
  <si>
    <t>прочие выплаты персоналу, в том числе компенсационного характера</t>
  </si>
  <si>
    <t>2120</t>
  </si>
  <si>
    <t>2130</t>
  </si>
  <si>
    <t>иные выплаты, за исключением фонда оплаты труда учреждения, для выполнения отдельных полномочий</t>
  </si>
  <si>
    <t>взносы по обязательному социальному страхованию на выплаты по оплате труда работников и иные выплаты работникам учреждений, всего</t>
  </si>
  <si>
    <t>2140</t>
  </si>
  <si>
    <t>2141</t>
  </si>
  <si>
    <t>в том числе:
на выплаты по оплате труда</t>
  </si>
  <si>
    <t>на иные выплаты работникам</t>
  </si>
  <si>
    <t>денежное довольствие военнослужащих и сотрудников, имеющих специальные звания</t>
  </si>
  <si>
    <t>2142</t>
  </si>
  <si>
    <t>2150</t>
  </si>
  <si>
    <t>2160</t>
  </si>
  <si>
    <t>иные выплаты военнослужащим и сотрудникам, имеющим специальные звания</t>
  </si>
  <si>
    <t>страховые взносы на обязательное социальное страхование в части выплат персоналу, подлежащих обложению страховыми взносами</t>
  </si>
  <si>
    <t>2170</t>
  </si>
  <si>
    <t>в том числе:
на оплату труда стажеров</t>
  </si>
  <si>
    <t>2200</t>
  </si>
  <si>
    <t>социальные и иные выплаты населению, всего</t>
  </si>
  <si>
    <t>в том числе:
социальные выплаты гражданам, кроме публичных нормативных социальных выплат</t>
  </si>
  <si>
    <t>2210</t>
  </si>
  <si>
    <t>2211</t>
  </si>
  <si>
    <t>выплата стипендий, осуществление иных расходов на социальную поддержку обучающихся за счет средств стипендиального фонда</t>
  </si>
  <si>
    <t>2220</t>
  </si>
  <si>
    <t>2230</t>
  </si>
  <si>
    <t>на премирование физических лиц за достижения в области культуры, искусства, образования, науки и техники, а также на предоставление грантов с целью поддержки проектов в области науки, культуры и искусства</t>
  </si>
  <si>
    <t>2240</t>
  </si>
  <si>
    <t>2300</t>
  </si>
  <si>
    <t>уплата налогов, сборов и иных платежей, всего</t>
  </si>
  <si>
    <t>из них:
налог на имущество организаций и земельный налог</t>
  </si>
  <si>
    <t>2310</t>
  </si>
  <si>
    <t>2320</t>
  </si>
  <si>
    <t>иные налоги (включаемые в состав расходов) в бюджеты бюджетной системы Российской Федерации, а также государственная пошлина</t>
  </si>
  <si>
    <t>уплата штрафов (в том числе административных), пеней, иных платежей</t>
  </si>
  <si>
    <t>2330</t>
  </si>
  <si>
    <t>2400</t>
  </si>
  <si>
    <t>безвозмездные перечисления организациям и физическим лицам, всего</t>
  </si>
  <si>
    <t>2410</t>
  </si>
  <si>
    <t>2420</t>
  </si>
  <si>
    <t>взносы в международные организации</t>
  </si>
  <si>
    <t>платежи в целях обеспечения реализации соглашений с правительствами иностранных государств и международными организациями</t>
  </si>
  <si>
    <t>2430</t>
  </si>
  <si>
    <t>2600</t>
  </si>
  <si>
    <t>прочие выплаты (кроме выплат на закупку товаров, работ, услуг)</t>
  </si>
  <si>
    <t>2500</t>
  </si>
  <si>
    <t>2520</t>
  </si>
  <si>
    <t>исполнение судебных актов Российской Федерации и мировых соглашений по возмещению вреда, причиненного в результате деятельности учреждения</t>
  </si>
  <si>
    <t>из них:
пособия, компенсации и иные социальные выплаты гражданам, кроме публичных нормативных обязательств</t>
  </si>
  <si>
    <t xml:space="preserve">расходы на закупку товаров, работ, услуг, всего </t>
  </si>
  <si>
    <t>2610</t>
  </si>
  <si>
    <t>2630</t>
  </si>
  <si>
    <t>закупку товаров, работ, услуг в целях капитального ремонта государственного (муниципального) имущества</t>
  </si>
  <si>
    <t>прочую закупку товаров, работ и услуг, всего</t>
  </si>
  <si>
    <t>2640</t>
  </si>
  <si>
    <t>в том числе:
приобретение объектов недвижимого имущества государственными (муниципальными) учреждениями</t>
  </si>
  <si>
    <t>строительство (реконструкция) объектов недвижимого имущества государственными (муниципальными) учреждениями</t>
  </si>
  <si>
    <t xml:space="preserve">Выплаты, уменьшающие доход, всего </t>
  </si>
  <si>
    <t>3000</t>
  </si>
  <si>
    <t>3010</t>
  </si>
  <si>
    <t xml:space="preserve">в том числе:
налог на прибыль </t>
  </si>
  <si>
    <t xml:space="preserve">налог на добавленную стоимость </t>
  </si>
  <si>
    <t>3020</t>
  </si>
  <si>
    <t>3030</t>
  </si>
  <si>
    <t xml:space="preserve">прочие налоги, уменьшающие доход </t>
  </si>
  <si>
    <t xml:space="preserve">Прочие выплаты, всего </t>
  </si>
  <si>
    <t>4000</t>
  </si>
  <si>
    <t>4010</t>
  </si>
  <si>
    <t>из них:
возврат в бюджет средств субсидии</t>
  </si>
  <si>
    <t>капитальные вложения в объекты государственной (муниципальной) собственности, всего</t>
  </si>
  <si>
    <t>из них:</t>
  </si>
  <si>
    <t>2650</t>
  </si>
  <si>
    <t>увеличение стоимости основных средств</t>
  </si>
  <si>
    <t>увеличение стоимости нематериальных активов</t>
  </si>
  <si>
    <t>увеличение стоимости материальных запасов</t>
  </si>
  <si>
    <t>в том числе питание</t>
  </si>
  <si>
    <t>2642</t>
  </si>
  <si>
    <t>2643</t>
  </si>
  <si>
    <t>2644</t>
  </si>
  <si>
    <t>N п/п</t>
  </si>
  <si>
    <t>Коды строк</t>
  </si>
  <si>
    <t>Год начала закупки</t>
  </si>
  <si>
    <t>x</t>
  </si>
  <si>
    <t>1.1.</t>
  </si>
  <si>
    <t>1.2.</t>
  </si>
  <si>
    <t>1.3.</t>
  </si>
  <si>
    <t>1.4.</t>
  </si>
  <si>
    <t>за счет субсидий, предоставляемых на финансовое обеспечение выполнения государственного (муниципального) задания</t>
  </si>
  <si>
    <t>1.4.1.1.</t>
  </si>
  <si>
    <t>в соответствии с Федеральным законом N 44-ФЗ</t>
  </si>
  <si>
    <t>1.4.1.2.</t>
  </si>
  <si>
    <t>1.4.2.</t>
  </si>
  <si>
    <t>за счет субсидий, предоставляемых в соответствии с абзацем вторым пункта 1 статьи 78.1 Бюджетного кодекса Российской Федерации</t>
  </si>
  <si>
    <t>1.4.2.1</t>
  </si>
  <si>
    <t>1.4.2.2.</t>
  </si>
  <si>
    <t>1.4.3.</t>
  </si>
  <si>
    <t>1.4.4.</t>
  </si>
  <si>
    <t>за счет средств обязательного медицинского страхования</t>
  </si>
  <si>
    <t>1.4.4.1.</t>
  </si>
  <si>
    <t>1.4.4.2.</t>
  </si>
  <si>
    <t>1.4.5.</t>
  </si>
  <si>
    <t>за счет прочих источников финансового обеспечения</t>
  </si>
  <si>
    <t>1.4.5.1.</t>
  </si>
  <si>
    <t>1.4.5.2.</t>
  </si>
  <si>
    <t>в соответствии с Федеральным законом N 223-ФЗ</t>
  </si>
  <si>
    <t>2.</t>
  </si>
  <si>
    <t>в том числе по году начала закупки:</t>
  </si>
  <si>
    <t>3.</t>
  </si>
  <si>
    <t>Итого по договорам, планируемым к заключению в соответствующем финансовом году в соответствии с Федеральным законом N 223-ФЗ, по соответствующему году закупки</t>
  </si>
  <si>
    <t xml:space="preserve">Раздел 2. Сведения по выплатам на закупки товаров, работ, услуг </t>
  </si>
  <si>
    <t>субсидии на финансовое обеспечение выполнения государственного (муниципального) задания</t>
  </si>
  <si>
    <t>*субсидии, предоставляемые в соответствии с абзацем вторым пункта 1 статьи 78.1 Бюджетного кодекса</t>
  </si>
  <si>
    <t>**субсидии на осуществление капитальных вложений</t>
  </si>
  <si>
    <t>родительская плата за присмотр и уход за ребенком, осваивающим образовательные программы дошкольного образования в муниципальных образовательных организациях, осуществляющих образовательную деятельность по реализации образовательных программ дошкольного образования</t>
  </si>
  <si>
    <t>доходы от оказания платных услуг***</t>
  </si>
  <si>
    <t>доходы по условным арендным платежам</t>
  </si>
  <si>
    <t>доходы от операционной аренды</t>
  </si>
  <si>
    <t>доходы от штрафных санкций за нарушение законодательства о закупках и нарушение условий контрактов (договоров)</t>
  </si>
  <si>
    <t>иные доходы, невыясненные поступления</t>
  </si>
  <si>
    <t>доходы, поступающие от выбытия материальных активов</t>
  </si>
  <si>
    <t>гранты</t>
  </si>
  <si>
    <t xml:space="preserve">    "__" ________ 20__ г.</t>
  </si>
  <si>
    <t>│_________________________________________________________________________│</t>
  </si>
  <si>
    <t xml:space="preserve">      (наименование должности уполномоченного лица органа-учредителя)</t>
  </si>
  <si>
    <t>│                                                                         │</t>
  </si>
  <si>
    <t xml:space="preserve"> ___________________            __________________________________________</t>
  </si>
  <si>
    <t>│     (подпись)                           (расшифровка подписи)           │</t>
  </si>
  <si>
    <t xml:space="preserve">(подпись) </t>
  </si>
  <si>
    <t xml:space="preserve">                                                         </t>
  </si>
  <si>
    <t xml:space="preserve"> (расшифровка подписи)</t>
  </si>
  <si>
    <t>Выплаты на закупку товаров, работ, услуг, всего</t>
  </si>
  <si>
    <t>по контрактам (договорам), заключенным до начала текущего финансового года без применения норм Федерального закона от 5 апреля 2013 г. N 44-ФЗ "О контрактной системе в сфере закупок товаров, работ, услуг для обеспечения государственных и муниципальных нужд" (Собрание законодательства Российской Федерации, 2013, N 14, ст. 1652; 2018, N 32, ст. 5104) (далее - Федеральный закон N 44-ФЗ) и Федерального закона от 18 июля 2011 г. N 223-ФЗ "О закупках товаров, работ, услуг отдельными видами юридических лиц" (Собрание законодательства Российской Федерации, 2011, N 30, ст. 4571; 2018, N 32, ст. 5135) (далее - Федеральный закон N 223-ФЗ)</t>
  </si>
  <si>
    <t>по контрактам (договорам), планируемым к заключению в соответствующем финансовом году без применения норм Федерального закона N 44-ФЗ и Федерального закона N 223-ФЗ</t>
  </si>
  <si>
    <t>по контрактам (договорам), заключенным до начала текущего финансового года с учетом требований Федерального закона N 44-ФЗ и Федерального закона N 223-ФЗ</t>
  </si>
  <si>
    <t>по контрактам (договорам), планируемым к заключению в соответствующем финансовом году с учетом требований Федерального закона N 44-ФЗ и Федерального закона N 223-ФЗ</t>
  </si>
  <si>
    <t xml:space="preserve">в соответствии с Федеральным законом N 223-ФЗ </t>
  </si>
  <si>
    <t>за счет субсидий, предоставляемых на осуществление капитальных вложений</t>
  </si>
  <si>
    <t xml:space="preserve">Итого по контрактам, планируемым к заключению в соответствующем финансовом году в соответствии с Федеральным законом N 44-ФЗ, по соответствующему году закупки </t>
  </si>
  <si>
    <t>Учреждение</t>
  </si>
  <si>
    <t>Раздел 1.4. Поступления и выплаты за пределами планового периода, руб. (с точностью до двух знаков после запятой-0,00)</t>
  </si>
  <si>
    <t>из них:
увеличение остатков денежных средств за счет возврата дебиторской задолженности прошлых лет</t>
  </si>
  <si>
    <t>Орган, осуществляющий функции и полномочия учредителя</t>
  </si>
  <si>
    <t>Всего</t>
  </si>
  <si>
    <t>1.4.1.</t>
  </si>
  <si>
    <t>***поступления от оказания услуг (выполнения работ)на платной основе и от иной приносящей доход деятельности</t>
  </si>
  <si>
    <t>(наименование должности уполномоченного лица)</t>
  </si>
  <si>
    <t>Раздел 1. Поступления и выплаты</t>
  </si>
  <si>
    <t>(наименование учредителя (учреждения)</t>
  </si>
  <si>
    <t>1230</t>
  </si>
  <si>
    <t>доходы от оказания услуг, выполнения работ на платной основе</t>
  </si>
  <si>
    <t>Аналитический код</t>
  </si>
  <si>
    <t>в том числе:
доходы от собственности, всего</t>
  </si>
  <si>
    <t>***поступления от оказания услуг (выполнения работ) на платной основе и от иной приносящей доход деятельности</t>
  </si>
  <si>
    <t>За пределами планового периода</t>
  </si>
  <si>
    <t>родительская плата за присмотр и уход за детьми</t>
  </si>
  <si>
    <t>доходы от оказания платных услуг</t>
  </si>
  <si>
    <t>поступления от иной приносящей доход деятельности</t>
  </si>
  <si>
    <t>в том числе:
целевые субсидии</t>
  </si>
  <si>
    <t>в том числе: доходы от операционной аренды</t>
  </si>
  <si>
    <t>их них: увеличение остатков денежных средств за счет возвратадебиторской задолженности прошлых лет</t>
  </si>
  <si>
    <t>Исполнение судебных актов и решений налогового органа по обращению взыскания на средства бюджета муниципального образования "Город Саратов"</t>
  </si>
  <si>
    <t>Расходы на присмотр и уход за детьми дошкольного возраста в муниципальных образовательных организациях, реализующих основную общеобразовательную программу дошкольного образования</t>
  </si>
  <si>
    <t>Предоставление питания отдельным категориям обучающихся в муниципальных образовательных учреждениях,                 реализующих образовательные программы начального общего,основного общего и среднего общего образования за счёт средств бюджета города</t>
  </si>
  <si>
    <t>Предоставление питания отдельным категориям обучающихся в муниципальных образовательных организациях,  реализующих образовательные программы начального общего,основного общего и среднего общего образования за счёт средств областного бюджета</t>
  </si>
  <si>
    <t xml:space="preserve">                                          Реализация муниципальной программы  "Участие в организации временного трудоустройства несовершеннолетних в возрасте от 14 до 18 лет в свободное от учебы время" на 2019 - 2021 годы"
</t>
  </si>
  <si>
    <t>1410</t>
  </si>
  <si>
    <t>1420</t>
  </si>
  <si>
    <t xml:space="preserve">в том числе:
</t>
  </si>
  <si>
    <t>расходы на выплаты военнослужащим и сотрудникам, имеющим специальные звания, зависящие от размера денежного довольствия</t>
  </si>
  <si>
    <t>2180</t>
  </si>
  <si>
    <t>2181</t>
  </si>
  <si>
    <t>иные выплаты населению</t>
  </si>
  <si>
    <t>из них: гранты, предоставляемые бюджетным учреждениям</t>
  </si>
  <si>
    <t>гранты, предоставляемые автономным учреждениям</t>
  </si>
  <si>
    <t>гранты, предоставляемые иным некоммерческим организациям (за исключением бюджетных и автономных учреждений)</t>
  </si>
  <si>
    <t xml:space="preserve">
гранты, предоставляемые другим организациям и физическим лицам</t>
  </si>
  <si>
    <t>2440</t>
  </si>
  <si>
    <t>2450</t>
  </si>
  <si>
    <t>2460</t>
  </si>
  <si>
    <t>расходы на выплаты военнослужащим и струдникам, имеющим специальные звания, зависящие от размера денежного довольствия</t>
  </si>
  <si>
    <t>гранты, предоставляемые иным некоммерческим организщациям (за исключением бюджетных и автономных учреждений)</t>
  </si>
  <si>
    <t>4.1.</t>
  </si>
  <si>
    <t>1.3.1.</t>
  </si>
  <si>
    <t>в том числе: в соответствии с Федеральным законом № 44-ФЗ</t>
  </si>
  <si>
    <t>х</t>
  </si>
  <si>
    <t>26310.1</t>
  </si>
  <si>
    <t>1.3.2.</t>
  </si>
  <si>
    <t>в соответствии с Федеральным законм № 223-ФЗ</t>
  </si>
  <si>
    <t>их них:</t>
  </si>
  <si>
    <t>26421.1.</t>
  </si>
  <si>
    <t>26421.2</t>
  </si>
  <si>
    <t>26421.3</t>
  </si>
  <si>
    <t>26430.1</t>
  </si>
  <si>
    <t>26451.1</t>
  </si>
  <si>
    <t>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</si>
  <si>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26421.4</t>
  </si>
  <si>
    <t>26421.5</t>
  </si>
  <si>
    <t>закупка энергетических ресурсов</t>
  </si>
  <si>
    <t>Реализация муниципальной программы «Участие в организации временного трудоустройства несовершеннолетних в возрасте от 14 до 18 лет в свободное от учебы время"</t>
  </si>
  <si>
    <t xml:space="preserve">Реализация муниципальной программы "Развитие образования в муниципальном образовании "Город Саратов" </t>
  </si>
  <si>
    <t xml:space="preserve">Реализация муниципальной программы «Повышение энергоэффективности и энергосбережения в муниципальном образовании «Город Саратов» </t>
  </si>
  <si>
    <t>Обеспечение условий для функционирования центров цифровой образовательной среды в общеобразовательных и профессиональных образовательных организациях (в рамках достижения соответствующих результатов федерального проекта)</t>
  </si>
  <si>
    <t>доходы от оказания услуг, работ, компенсации затрат учреждений, всего</t>
  </si>
  <si>
    <t>в том числе:
закупку научно-исследовательских, опытно-конструкторских работ и технологических работ</t>
  </si>
  <si>
    <t>закупку товаров, работ, услуг в целях создания, развития, эксплуатации и вывода из эксплуатации государственных информационных систем</t>
  </si>
  <si>
    <t>2660</t>
  </si>
  <si>
    <t>2700</t>
  </si>
  <si>
    <t>2710</t>
  </si>
  <si>
    <t>2720</t>
  </si>
  <si>
    <t>формула</t>
  </si>
  <si>
    <t>Уникальный код</t>
  </si>
  <si>
    <t>4.2.</t>
  </si>
  <si>
    <t>26310.2</t>
  </si>
  <si>
    <t>26451.2</t>
  </si>
  <si>
    <t>для ДОУ</t>
  </si>
  <si>
    <t>для СОШ</t>
  </si>
  <si>
    <t xml:space="preserve">           План финансово-хозяйственной деятельности  на 2022 год
           (на 2022 год и плановый период 2023 и 2024 годов )
</t>
  </si>
  <si>
    <t>от "____" ____________ 20___ г.</t>
  </si>
  <si>
    <t>на 2022 г. текущий финансовый год</t>
  </si>
  <si>
    <t>на 2023 г. первый год планового периода</t>
  </si>
  <si>
    <t>на 2024 г. второй год планового периода</t>
  </si>
  <si>
    <t>Раздел 1.1. Поступления и выплаты на 2022 год текущий финансовый год, руб. (с точностью до двух знаков после запятой-0,00)</t>
  </si>
  <si>
    <t>Раздел 1.2. Поступления и выплаты на 2023 г. первый год планового периода, руб. (с точностью до двух знаков после запятой-0,00)</t>
  </si>
  <si>
    <t>Раздел 1.3. Поступления и выплаты на 2024 г. второй год планового периода, руб. (с точностью до двух знаков после запятой-0,00)</t>
  </si>
  <si>
    <t>на 2022 г. (текущий финансовый год)</t>
  </si>
  <si>
    <t>на 2023 г. (первый год планового периода)</t>
  </si>
  <si>
    <t>на 2024 г. (второй год планового периода)</t>
  </si>
  <si>
    <t>1.4.1.3.</t>
  </si>
  <si>
    <t>в том числе: 
за счет остатка средств на начало года</t>
  </si>
  <si>
    <t>1.4.1.4.</t>
  </si>
  <si>
    <t>1.4.1.5.</t>
  </si>
  <si>
    <t>26430.2</t>
  </si>
  <si>
    <t>КОСГУ</t>
  </si>
  <si>
    <t>Наименование</t>
  </si>
  <si>
    <t>Примечание</t>
  </si>
  <si>
    <t>Направление</t>
  </si>
  <si>
    <t>КВР</t>
  </si>
  <si>
    <t>"Услуги по содержанию имущества"</t>
  </si>
  <si>
    <t>"Коммунальные услуги"</t>
  </si>
  <si>
    <t>ИТОГО</t>
  </si>
  <si>
    <t>Сумма на 2022 год, руб.</t>
  </si>
  <si>
    <t>"Услуги связи"</t>
  </si>
  <si>
    <t>"Прочие услуги"</t>
  </si>
  <si>
    <t>"Прочие расходы"</t>
  </si>
  <si>
    <t>"Увеличение стоимости основных средств"</t>
  </si>
  <si>
    <t>"Увеличение стоимости материальных запасов"</t>
  </si>
  <si>
    <t>"Заработная плата "</t>
  </si>
  <si>
    <t xml:space="preserve">"Начисления на выплаты по оплате труда" </t>
  </si>
  <si>
    <t>"Увеличение стоимости строительных материалов"</t>
  </si>
  <si>
    <t>"Увеличение стоимости прочих оборотных запасов (материалов)"</t>
  </si>
  <si>
    <t>Сумма на 2023 год, руб.</t>
  </si>
  <si>
    <t>Сумма на 2024 год, руб.</t>
  </si>
  <si>
    <t>"Штрафы за нарушение законодательства о закупках и нарушение условий контрактов (договоров)"</t>
  </si>
  <si>
    <t>"Услуги, работы для целей капитальных вложений"</t>
  </si>
  <si>
    <t>Увеличение лимитов бюджетных обязательств на горячее питание</t>
  </si>
  <si>
    <t>Оплата штрафа</t>
  </si>
  <si>
    <t>Оснащение и укрепление материально-технической базы образовательных организаций</t>
  </si>
  <si>
    <t>Оплата коммунальных услуг и установка контроля системы доступа (антитеррор)</t>
  </si>
  <si>
    <t>Оплата коммунальных услуг</t>
  </si>
  <si>
    <t xml:space="preserve">Информация к наблюдательному совету на </t>
  </si>
  <si>
    <t>"Оплата труда"</t>
  </si>
  <si>
    <t>Вознаграждение за выполнение функций классного руководства</t>
  </si>
  <si>
    <t>Департамент Саратовского района муниципального образования "Город Саратов"</t>
  </si>
  <si>
    <t>свет,тепло,газ</t>
  </si>
  <si>
    <t>АПС,трев.кноп.медосмотр, сокол,водоочистка, гсм, зачасти,дерат., связь,вода,тбо,мтб,бланки,интернет</t>
  </si>
  <si>
    <t>О.В.Спиченок</t>
  </si>
  <si>
    <t>"Увеличение стоимости материалов"</t>
  </si>
  <si>
    <t>Работы и услуги</t>
  </si>
  <si>
    <t xml:space="preserve"> Муниципальное автономное общеоразовательное учреждение Средняя общеобразовательная школа с.Александровка муниципального образования"Город Саратов"</t>
  </si>
  <si>
    <t>Директор Муниципальное автономное общеоразовательное учреждение "Средняя общеобразовательная школа с.Александровка муниципального образования"Город Саратов"</t>
  </si>
  <si>
    <t>Ведущий бухгалтер</t>
  </si>
  <si>
    <t>Надралиева Ж.Т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</si>
</sst>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2" x14ac:knownFonts="1"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b/>
      <sz val="11"/>
      <name val="Times New Roman"/>
      <family val="1"/>
      <charset val="204"/>
    </font>
    <font>
      <b/>
      <i/>
      <sz val="1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sz val="14"/>
      <color rgb="FF0000FF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</fonts>
  <fills count="8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9" tint="0.79998168889431442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223">
    <xf numFmtId="0" fontId="0" fillId="0" borderId="0" xfId="0"/>
    <xf numFmtId="0" fontId="1" fillId="0" borderId="0" xfId="0" applyFont="1"/>
    <xf numFmtId="0" fontId="1" fillId="0" borderId="0" xfId="0" applyFont="1" applyAlignment="1">
      <alignment wrapText="1"/>
    </xf>
    <xf numFmtId="0" fontId="1" fillId="0" borderId="0" xfId="0" applyFont="1" applyAlignment="1">
      <alignment horizontal="center"/>
    </xf>
    <xf numFmtId="0" fontId="0" fillId="0" borderId="0" xfId="0" applyAlignment="1">
      <alignment wrapText="1"/>
    </xf>
    <xf numFmtId="49" fontId="1" fillId="0" borderId="2" xfId="0" applyNumberFormat="1" applyFont="1" applyBorder="1" applyAlignment="1">
      <alignment horizontal="center" vertical="center"/>
    </xf>
    <xf numFmtId="49" fontId="1" fillId="0" borderId="0" xfId="0" applyNumberFormat="1" applyFont="1" applyAlignment="1">
      <alignment horizontal="center" vertical="center"/>
    </xf>
    <xf numFmtId="49" fontId="3" fillId="0" borderId="2" xfId="0" applyNumberFormat="1" applyFont="1" applyBorder="1" applyAlignment="1">
      <alignment horizontal="center" vertical="center"/>
    </xf>
    <xf numFmtId="49" fontId="3" fillId="2" borderId="2" xfId="0" applyNumberFormat="1" applyFont="1" applyFill="1" applyBorder="1" applyAlignment="1">
      <alignment horizontal="center" vertical="center"/>
    </xf>
    <xf numFmtId="0" fontId="9" fillId="0" borderId="0" xfId="0" applyFont="1"/>
    <xf numFmtId="0" fontId="8" fillId="0" borderId="0" xfId="0" applyFont="1" applyAlignment="1"/>
    <xf numFmtId="0" fontId="8" fillId="0" borderId="0" xfId="0" applyFont="1" applyBorder="1" applyAlignment="1">
      <alignment wrapText="1"/>
    </xf>
    <xf numFmtId="0" fontId="9" fillId="0" borderId="0" xfId="0" applyFont="1" applyBorder="1"/>
    <xf numFmtId="0" fontId="8" fillId="0" borderId="0" xfId="0" applyFont="1" applyBorder="1" applyAlignment="1"/>
    <xf numFmtId="0" fontId="8" fillId="0" borderId="0" xfId="0" applyFont="1" applyBorder="1" applyAlignment="1">
      <alignment horizontal="left"/>
    </xf>
    <xf numFmtId="0" fontId="8" fillId="0" borderId="0" xfId="0" applyFont="1"/>
    <xf numFmtId="0" fontId="9" fillId="0" borderId="0" xfId="0" applyFont="1" applyBorder="1" applyAlignment="1"/>
    <xf numFmtId="0" fontId="8" fillId="0" borderId="0" xfId="0" applyFont="1" applyFill="1" applyAlignment="1">
      <alignment wrapText="1"/>
    </xf>
    <xf numFmtId="0" fontId="12" fillId="0" borderId="2" xfId="0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1" fillId="0" borderId="6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justify" vertical="center"/>
    </xf>
    <xf numFmtId="0" fontId="1" fillId="0" borderId="1" xfId="0" applyFont="1" applyBorder="1"/>
    <xf numFmtId="0" fontId="1" fillId="0" borderId="0" xfId="0" applyFont="1" applyAlignment="1">
      <alignment horizontal="right"/>
    </xf>
    <xf numFmtId="0" fontId="9" fillId="0" borderId="2" xfId="0" applyFont="1" applyBorder="1" applyAlignment="1">
      <alignment horizontal="center"/>
    </xf>
    <xf numFmtId="0" fontId="8" fillId="0" borderId="1" xfId="0" applyFont="1" applyBorder="1" applyAlignment="1">
      <alignment horizontal="right"/>
    </xf>
    <xf numFmtId="0" fontId="11" fillId="0" borderId="2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49" fontId="3" fillId="4" borderId="2" xfId="0" applyNumberFormat="1" applyFont="1" applyFill="1" applyBorder="1" applyAlignment="1">
      <alignment horizontal="center" vertical="center"/>
    </xf>
    <xf numFmtId="49" fontId="14" fillId="4" borderId="2" xfId="0" applyNumberFormat="1" applyFont="1" applyFill="1" applyBorder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0" fontId="14" fillId="4" borderId="2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9" fillId="3" borderId="2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16" fillId="4" borderId="2" xfId="0" applyFont="1" applyFill="1" applyBorder="1" applyAlignment="1">
      <alignment horizontal="center" vertical="center" wrapText="1"/>
    </xf>
    <xf numFmtId="49" fontId="16" fillId="4" borderId="2" xfId="0" applyNumberFormat="1" applyFont="1" applyFill="1" applyBorder="1" applyAlignment="1">
      <alignment horizontal="center" vertical="center"/>
    </xf>
    <xf numFmtId="0" fontId="15" fillId="2" borderId="2" xfId="0" applyFont="1" applyFill="1" applyBorder="1" applyAlignment="1">
      <alignment horizontal="center" vertical="center" wrapText="1"/>
    </xf>
    <xf numFmtId="49" fontId="5" fillId="2" borderId="2" xfId="0" applyNumberFormat="1" applyFont="1" applyFill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4" fontId="1" fillId="0" borderId="2" xfId="0" applyNumberFormat="1" applyFont="1" applyBorder="1" applyAlignment="1">
      <alignment horizontal="center" vertical="center"/>
    </xf>
    <xf numFmtId="4" fontId="3" fillId="2" borderId="2" xfId="0" applyNumberFormat="1" applyFont="1" applyFill="1" applyBorder="1" applyAlignment="1">
      <alignment horizontal="center" vertical="center"/>
    </xf>
    <xf numFmtId="4" fontId="3" fillId="0" borderId="2" xfId="0" applyNumberFormat="1" applyFont="1" applyBorder="1" applyAlignment="1">
      <alignment horizontal="center" vertical="center"/>
    </xf>
    <xf numFmtId="4" fontId="14" fillId="4" borderId="2" xfId="0" applyNumberFormat="1" applyFont="1" applyFill="1" applyBorder="1" applyAlignment="1">
      <alignment horizontal="center" vertical="center"/>
    </xf>
    <xf numFmtId="4" fontId="16" fillId="4" borderId="2" xfId="0" applyNumberFormat="1" applyFont="1" applyFill="1" applyBorder="1" applyAlignment="1">
      <alignment horizontal="center" vertical="center"/>
    </xf>
    <xf numFmtId="4" fontId="5" fillId="2" borderId="2" xfId="0" applyNumberFormat="1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/>
    </xf>
    <xf numFmtId="0" fontId="10" fillId="0" borderId="2" xfId="0" applyFont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49" fontId="1" fillId="2" borderId="2" xfId="0" applyNumberFormat="1" applyFont="1" applyFill="1" applyBorder="1" applyAlignment="1">
      <alignment horizontal="center" vertical="center"/>
    </xf>
    <xf numFmtId="4" fontId="3" fillId="0" borderId="2" xfId="0" applyNumberFormat="1" applyFont="1" applyFill="1" applyBorder="1" applyAlignment="1">
      <alignment horizontal="center" vertical="center"/>
    </xf>
    <xf numFmtId="0" fontId="14" fillId="4" borderId="2" xfId="0" applyFont="1" applyFill="1" applyBorder="1" applyAlignment="1">
      <alignment horizontal="center" vertical="center"/>
    </xf>
    <xf numFmtId="0" fontId="16" fillId="4" borderId="2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4" fontId="1" fillId="2" borderId="2" xfId="0" applyNumberFormat="1" applyFont="1" applyFill="1" applyBorder="1" applyAlignment="1">
      <alignment horizontal="center" vertical="center"/>
    </xf>
    <xf numFmtId="4" fontId="1" fillId="0" borderId="2" xfId="0" applyNumberFormat="1" applyFont="1" applyFill="1" applyBorder="1" applyAlignment="1">
      <alignment horizontal="center" vertical="center"/>
    </xf>
    <xf numFmtId="0" fontId="1" fillId="0" borderId="0" xfId="0" applyFont="1" applyBorder="1"/>
    <xf numFmtId="0" fontId="13" fillId="0" borderId="0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4" fontId="6" fillId="0" borderId="2" xfId="0" applyNumberFormat="1" applyFont="1" applyBorder="1" applyAlignment="1">
      <alignment horizontal="center" vertical="center" wrapText="1"/>
    </xf>
    <xf numFmtId="4" fontId="5" fillId="0" borderId="2" xfId="0" applyNumberFormat="1" applyFont="1" applyBorder="1" applyAlignment="1">
      <alignment horizontal="center" vertical="center" wrapText="1"/>
    </xf>
    <xf numFmtId="4" fontId="2" fillId="0" borderId="2" xfId="0" applyNumberFormat="1" applyFont="1" applyBorder="1" applyAlignment="1">
      <alignment horizontal="center" vertical="center" wrapText="1"/>
    </xf>
    <xf numFmtId="4" fontId="6" fillId="0" borderId="2" xfId="0" applyNumberFormat="1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0" fontId="5" fillId="0" borderId="2" xfId="1" applyFont="1" applyBorder="1" applyAlignment="1">
      <alignment horizontal="center" vertical="center" wrapText="1"/>
    </xf>
    <xf numFmtId="0" fontId="2" fillId="0" borderId="2" xfId="1" applyFont="1" applyBorder="1" applyAlignment="1">
      <alignment horizontal="center" vertical="center" wrapText="1"/>
    </xf>
    <xf numFmtId="0" fontId="8" fillId="0" borderId="8" xfId="0" applyFont="1" applyBorder="1" applyAlignment="1"/>
    <xf numFmtId="0" fontId="2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4" fontId="2" fillId="0" borderId="2" xfId="0" applyNumberFormat="1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4" fontId="6" fillId="0" borderId="2" xfId="0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/>
    </xf>
    <xf numFmtId="0" fontId="0" fillId="0" borderId="0" xfId="0" applyFill="1"/>
    <xf numFmtId="14" fontId="9" fillId="0" borderId="2" xfId="0" applyNumberFormat="1" applyFont="1" applyBorder="1" applyAlignment="1">
      <alignment horizontal="center"/>
    </xf>
    <xf numFmtId="4" fontId="2" fillId="0" borderId="2" xfId="0" applyNumberFormat="1" applyFont="1" applyBorder="1" applyAlignment="1">
      <alignment horizontal="center" vertical="center" wrapText="1"/>
    </xf>
    <xf numFmtId="4" fontId="2" fillId="0" borderId="2" xfId="0" applyNumberFormat="1" applyFont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4" fontId="3" fillId="5" borderId="2" xfId="0" applyNumberFormat="1" applyFont="1" applyFill="1" applyBorder="1" applyAlignment="1">
      <alignment horizontal="center" vertical="center"/>
    </xf>
    <xf numFmtId="4" fontId="1" fillId="5" borderId="2" xfId="0" applyNumberFormat="1" applyFont="1" applyFill="1" applyBorder="1" applyAlignment="1">
      <alignment horizontal="center" vertical="center"/>
    </xf>
    <xf numFmtId="4" fontId="6" fillId="2" borderId="2" xfId="0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2" xfId="1" applyFont="1" applyFill="1" applyBorder="1" applyAlignment="1">
      <alignment horizontal="center" vertical="center" wrapText="1"/>
    </xf>
    <xf numFmtId="4" fontId="2" fillId="0" borderId="2" xfId="0" applyNumberFormat="1" applyFont="1" applyFill="1" applyBorder="1" applyAlignment="1">
      <alignment horizontal="center" vertical="center" wrapText="1"/>
    </xf>
    <xf numFmtId="4" fontId="18" fillId="0" borderId="2" xfId="0" applyNumberFormat="1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0" fillId="0" borderId="0" xfId="0" applyFill="1" applyAlignment="1">
      <alignment wrapText="1"/>
    </xf>
    <xf numFmtId="0" fontId="20" fillId="0" borderId="0" xfId="0" applyFont="1"/>
    <xf numFmtId="0" fontId="8" fillId="0" borderId="0" xfId="0" applyFont="1" applyBorder="1" applyAlignment="1">
      <alignment horizontal="center"/>
    </xf>
    <xf numFmtId="0" fontId="2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4" fontId="2" fillId="0" borderId="2" xfId="0" applyNumberFormat="1" applyFont="1" applyBorder="1" applyAlignment="1">
      <alignment horizontal="center" vertical="center" wrapText="1"/>
    </xf>
    <xf numFmtId="0" fontId="18" fillId="0" borderId="2" xfId="0" applyFont="1" applyFill="1" applyBorder="1" applyAlignment="1">
      <alignment horizontal="center" vertical="center" wrapText="1"/>
    </xf>
    <xf numFmtId="49" fontId="18" fillId="0" borderId="2" xfId="0" applyNumberFormat="1" applyFont="1" applyFill="1" applyBorder="1" applyAlignment="1">
      <alignment horizontal="center" vertical="center"/>
    </xf>
    <xf numFmtId="0" fontId="18" fillId="0" borderId="2" xfId="0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6" borderId="2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4" fontId="5" fillId="0" borderId="2" xfId="0" applyNumberFormat="1" applyFont="1" applyFill="1" applyBorder="1" applyAlignment="1">
      <alignment horizontal="center" vertical="center"/>
    </xf>
    <xf numFmtId="4" fontId="19" fillId="2" borderId="2" xfId="0" applyNumberFormat="1" applyFont="1" applyFill="1" applyBorder="1" applyAlignment="1">
      <alignment horizontal="center" vertical="center"/>
    </xf>
    <xf numFmtId="0" fontId="2" fillId="6" borderId="4" xfId="0" applyFont="1" applyFill="1" applyBorder="1" applyAlignment="1">
      <alignment horizontal="center" vertical="center" wrapText="1"/>
    </xf>
    <xf numFmtId="49" fontId="1" fillId="6" borderId="2" xfId="0" applyNumberFormat="1" applyFont="1" applyFill="1" applyBorder="1" applyAlignment="1">
      <alignment horizontal="center" vertical="center"/>
    </xf>
    <xf numFmtId="0" fontId="1" fillId="6" borderId="2" xfId="0" applyFont="1" applyFill="1" applyBorder="1" applyAlignment="1">
      <alignment horizontal="center" vertical="center"/>
    </xf>
    <xf numFmtId="4" fontId="3" fillId="6" borderId="2" xfId="0" applyNumberFormat="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4" fontId="5" fillId="6" borderId="2" xfId="0" applyNumberFormat="1" applyFont="1" applyFill="1" applyBorder="1" applyAlignment="1">
      <alignment horizontal="center" vertical="center"/>
    </xf>
    <xf numFmtId="0" fontId="8" fillId="6" borderId="4" xfId="0" applyFont="1" applyFill="1" applyBorder="1" applyAlignment="1">
      <alignment horizontal="center" vertical="center" wrapText="1"/>
    </xf>
    <xf numFmtId="49" fontId="2" fillId="6" borderId="2" xfId="0" applyNumberFormat="1" applyFont="1" applyFill="1" applyBorder="1" applyAlignment="1">
      <alignment horizontal="center" vertical="center"/>
    </xf>
    <xf numFmtId="4" fontId="2" fillId="6" borderId="2" xfId="0" applyNumberFormat="1" applyFont="1" applyFill="1" applyBorder="1" applyAlignment="1">
      <alignment horizontal="center" vertical="center"/>
    </xf>
    <xf numFmtId="4" fontId="1" fillId="6" borderId="2" xfId="0" applyNumberFormat="1" applyFont="1" applyFill="1" applyBorder="1" applyAlignment="1">
      <alignment horizontal="center" vertical="center"/>
    </xf>
    <xf numFmtId="0" fontId="0" fillId="0" borderId="0" xfId="0" applyFill="1" applyBorder="1"/>
    <xf numFmtId="0" fontId="0" fillId="0" borderId="0" xfId="0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4" fontId="3" fillId="0" borderId="0" xfId="0" applyNumberFormat="1" applyFont="1" applyFill="1" applyBorder="1" applyAlignment="1">
      <alignment horizontal="center" vertical="center"/>
    </xf>
    <xf numFmtId="0" fontId="2" fillId="6" borderId="2" xfId="0" applyFont="1" applyFill="1" applyBorder="1" applyAlignment="1">
      <alignment horizontal="center" vertical="center" wrapText="1"/>
    </xf>
    <xf numFmtId="4" fontId="5" fillId="6" borderId="2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4" fontId="6" fillId="0" borderId="2" xfId="0" applyNumberFormat="1" applyFont="1" applyFill="1" applyBorder="1" applyAlignment="1">
      <alignment horizontal="center" vertical="center" wrapText="1"/>
    </xf>
    <xf numFmtId="0" fontId="6" fillId="6" borderId="2" xfId="0" applyFont="1" applyFill="1" applyBorder="1" applyAlignment="1">
      <alignment horizontal="center" vertical="center" wrapText="1"/>
    </xf>
    <xf numFmtId="4" fontId="6" fillId="6" borderId="2" xfId="0" applyNumberFormat="1" applyFont="1" applyFill="1" applyBorder="1" applyAlignment="1">
      <alignment horizontal="center" vertical="center" wrapText="1"/>
    </xf>
    <xf numFmtId="4" fontId="2" fillId="6" borderId="2" xfId="0" applyNumberFormat="1" applyFont="1" applyFill="1" applyBorder="1" applyAlignment="1">
      <alignment horizontal="center" vertical="center" wrapText="1"/>
    </xf>
    <xf numFmtId="4" fontId="5" fillId="0" borderId="2" xfId="0" applyNumberFormat="1" applyFont="1" applyFill="1" applyBorder="1" applyAlignment="1">
      <alignment horizontal="center" vertical="center" wrapText="1"/>
    </xf>
    <xf numFmtId="0" fontId="2" fillId="6" borderId="2" xfId="1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4" fontId="0" fillId="0" borderId="2" xfId="0" applyNumberFormat="1" applyBorder="1" applyAlignment="1">
      <alignment horizontal="center" vertical="center"/>
    </xf>
    <xf numFmtId="0" fontId="18" fillId="0" borderId="2" xfId="1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4" fontId="1" fillId="7" borderId="2" xfId="0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left"/>
    </xf>
    <xf numFmtId="0" fontId="8" fillId="0" borderId="0" xfId="0" applyFont="1" applyFill="1" applyBorder="1" applyAlignment="1">
      <alignment horizontal="left"/>
    </xf>
    <xf numFmtId="0" fontId="8" fillId="0" borderId="0" xfId="0" applyFont="1" applyBorder="1" applyAlignment="1">
      <alignment horizontal="right"/>
    </xf>
    <xf numFmtId="4" fontId="5" fillId="0" borderId="2" xfId="0" applyNumberFormat="1" applyFont="1" applyBorder="1" applyAlignment="1">
      <alignment horizontal="center" vertical="center" wrapText="1"/>
    </xf>
    <xf numFmtId="4" fontId="6" fillId="0" borderId="2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/>
    </xf>
    <xf numFmtId="0" fontId="1" fillId="0" borderId="0" xfId="0" applyFont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1" fillId="5" borderId="0" xfId="0" applyFont="1" applyFill="1"/>
    <xf numFmtId="0" fontId="1" fillId="3" borderId="2" xfId="0" applyFont="1" applyFill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wrapText="1"/>
    </xf>
    <xf numFmtId="0" fontId="8" fillId="0" borderId="0" xfId="0" applyFont="1" applyFill="1" applyBorder="1" applyAlignment="1">
      <alignment horizontal="right"/>
    </xf>
    <xf numFmtId="0" fontId="15" fillId="6" borderId="0" xfId="0" applyFont="1" applyFill="1" applyAlignment="1">
      <alignment horizontal="center" vertical="center" wrapText="1"/>
    </xf>
    <xf numFmtId="0" fontId="9" fillId="0" borderId="0" xfId="0" applyFont="1" applyAlignment="1">
      <alignment horizontal="right"/>
    </xf>
    <xf numFmtId="0" fontId="9" fillId="0" borderId="3" xfId="0" applyFont="1" applyBorder="1" applyAlignment="1">
      <alignment horizontal="right"/>
    </xf>
    <xf numFmtId="0" fontId="8" fillId="0" borderId="0" xfId="0" applyFont="1" applyBorder="1" applyAlignment="1">
      <alignment horizontal="center"/>
    </xf>
    <xf numFmtId="0" fontId="15" fillId="0" borderId="0" xfId="0" applyFont="1" applyAlignment="1">
      <alignment horizontal="center"/>
    </xf>
    <xf numFmtId="0" fontId="8" fillId="0" borderId="0" xfId="0" applyFont="1" applyFill="1" applyAlignment="1">
      <alignment wrapText="1"/>
    </xf>
    <xf numFmtId="0" fontId="9" fillId="0" borderId="0" xfId="0" applyFont="1" applyAlignment="1">
      <alignment horizontal="center"/>
    </xf>
    <xf numFmtId="0" fontId="8" fillId="0" borderId="0" xfId="0" applyFont="1" applyFill="1" applyBorder="1" applyAlignment="1">
      <alignment horizontal="left" wrapText="1"/>
    </xf>
    <xf numFmtId="0" fontId="8" fillId="0" borderId="8" xfId="0" applyFont="1" applyBorder="1" applyAlignment="1">
      <alignment horizontal="center"/>
    </xf>
    <xf numFmtId="0" fontId="15" fillId="2" borderId="1" xfId="0" applyFont="1" applyFill="1" applyBorder="1" applyAlignment="1">
      <alignment horizontal="center" wrapText="1"/>
    </xf>
    <xf numFmtId="0" fontId="7" fillId="0" borderId="1" xfId="0" applyFont="1" applyBorder="1" applyAlignment="1">
      <alignment horizontal="center"/>
    </xf>
    <xf numFmtId="0" fontId="3" fillId="0" borderId="0" xfId="0" applyFont="1" applyAlignment="1">
      <alignment horizontal="center" vertical="center"/>
    </xf>
    <xf numFmtId="0" fontId="10" fillId="0" borderId="2" xfId="0" applyFont="1" applyBorder="1" applyAlignment="1">
      <alignment horizontal="center" vertical="center" wrapText="1"/>
    </xf>
    <xf numFmtId="49" fontId="10" fillId="0" borderId="2" xfId="0" applyNumberFormat="1" applyFont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49" fontId="7" fillId="0" borderId="2" xfId="0" applyNumberFormat="1" applyFont="1" applyBorder="1" applyAlignment="1">
      <alignment horizontal="center" vertical="center" wrapText="1"/>
    </xf>
    <xf numFmtId="0" fontId="15" fillId="0" borderId="10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4" fontId="2" fillId="0" borderId="2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4" fontId="6" fillId="0" borderId="2" xfId="0" applyNumberFormat="1" applyFont="1" applyBorder="1" applyAlignment="1">
      <alignment horizontal="center" vertical="center" wrapText="1"/>
    </xf>
    <xf numFmtId="14" fontId="5" fillId="0" borderId="2" xfId="0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1" fillId="6" borderId="2" xfId="0" applyFont="1" applyFill="1" applyBorder="1" applyAlignment="1">
      <alignment horizontal="center" vertical="center" wrapText="1"/>
    </xf>
    <xf numFmtId="0" fontId="1" fillId="6" borderId="5" xfId="0" applyFont="1" applyFill="1" applyBorder="1" applyAlignment="1">
      <alignment horizontal="center" vertical="center" wrapText="1"/>
    </xf>
    <xf numFmtId="4" fontId="5" fillId="0" borderId="2" xfId="0" applyNumberFormat="1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1" fillId="0" borderId="11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colors>
    <mruColors>
      <color rgb="FFCCFFFF"/>
      <color rgb="FFFFCCFF"/>
      <color rgb="FFCCFFCC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92927</xdr:colOff>
      <xdr:row>37</xdr:row>
      <xdr:rowOff>65048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5400000">
          <a:off x="1658744" y="-1658744"/>
          <a:ext cx="10101146" cy="134186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consultantplus://offline/ref=C6A4D78669D02F5015F66DF49E9348C80A54B5E7A14F74C3C60CB5FEB64CC47F5C486DCC3DBFBC4ED3CEB4E35Fq9mAI" TargetMode="External"/><Relationship Id="rId3" Type="http://schemas.openxmlformats.org/officeDocument/2006/relationships/hyperlink" Target="consultantplus://offline/ref=C6A4D78669D02F5015F66DF49E9348C80A54B5E7A14F74C3C60CB5FEB64CC47F5C486DCC3DBFBC4ED3CEB4E35Fq9mAI" TargetMode="External"/><Relationship Id="rId7" Type="http://schemas.openxmlformats.org/officeDocument/2006/relationships/hyperlink" Target="consultantplus://offline/ref=C6A4D78669D02F5015F66DF49E9348C80A57B3E5A44A74C3C60CB5FEB64CC47F5C486DCC3DBFBC4ED3CEB4E35Fq9mAI" TargetMode="External"/><Relationship Id="rId2" Type="http://schemas.openxmlformats.org/officeDocument/2006/relationships/hyperlink" Target="consultantplus://offline/ref=C6A4D78669D02F5015F66DF49E9348C80A54B7E4A34F74C3C60CB5FEB64CC47F4E4835C23EB3A4458181F2B65391C71D73845FA0C648qAm7I" TargetMode="External"/><Relationship Id="rId1" Type="http://schemas.openxmlformats.org/officeDocument/2006/relationships/hyperlink" Target="consultantplus://offline/ref=C6A4D78669D02F5015F66DF49E9348C80A54B5E7A14F74C3C60CB5FEB64CC47F5C486DCC3DBFBC4ED3CEB4E35Fq9mAI" TargetMode="External"/><Relationship Id="rId6" Type="http://schemas.openxmlformats.org/officeDocument/2006/relationships/hyperlink" Target="consultantplus://offline/ref=C6A4D78669D02F5015F66DF49E9348C80A57B3E5A44A74C3C60CB5FEB64CC47F5C486DCC3DBFBC4ED3CEB4E35Fq9mAI" TargetMode="External"/><Relationship Id="rId5" Type="http://schemas.openxmlformats.org/officeDocument/2006/relationships/hyperlink" Target="consultantplus://offline/ref=C6A4D78669D02F5015F66DF49E9348C80A54B5E7A14F74C3C60CB5FEB64CC47F5C486DCC3DBFBC4ED3CEB4E35Fq9mAI" TargetMode="External"/><Relationship Id="rId4" Type="http://schemas.openxmlformats.org/officeDocument/2006/relationships/hyperlink" Target="consultantplus://offline/ref=C6A4D78669D02F5015F66DF49E9348C80A54B5E7A14F74C3C60CB5FEB64CC47F5C486DCC3DBFBC4ED3CEB4E35Fq9mAI" TargetMode="External"/><Relationship Id="rId9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"/>
  <sheetViews>
    <sheetView topLeftCell="A10" zoomScale="82" zoomScaleNormal="82" workbookViewId="0">
      <selection activeCell="L29" sqref="L29"/>
    </sheetView>
  </sheetViews>
  <sheetFormatPr defaultRowHeight="14.4" x14ac:dyDescent="0.3"/>
  <cols>
    <col min="1" max="1" width="51" style="1" customWidth="1"/>
    <col min="2" max="2" width="30.5546875" style="1" customWidth="1"/>
    <col min="3" max="3" width="14.88671875" style="1" customWidth="1"/>
    <col min="4" max="4" width="20.44140625" style="1" customWidth="1"/>
    <col min="5" max="7" width="8.88671875" style="1"/>
    <col min="8" max="8" width="13.6640625" style="1" customWidth="1"/>
    <col min="9" max="9" width="14.88671875" customWidth="1"/>
    <col min="10" max="10" width="21.88671875" customWidth="1"/>
  </cols>
  <sheetData>
    <row r="1" spans="1:10" x14ac:dyDescent="0.3">
      <c r="J1" s="23"/>
    </row>
    <row r="2" spans="1:10" ht="18" x14ac:dyDescent="0.35">
      <c r="A2" s="161"/>
      <c r="B2" s="12"/>
      <c r="C2" s="10"/>
      <c r="D2" s="9"/>
      <c r="E2" s="185" t="s">
        <v>1</v>
      </c>
      <c r="F2" s="185"/>
      <c r="G2" s="185"/>
      <c r="H2" s="185"/>
      <c r="I2" s="185"/>
      <c r="J2" s="185"/>
    </row>
    <row r="3" spans="1:10" ht="18" customHeight="1" x14ac:dyDescent="0.35">
      <c r="A3" s="188"/>
      <c r="B3" s="188"/>
      <c r="C3" s="11"/>
      <c r="D3" s="11"/>
      <c r="E3" s="11"/>
      <c r="F3" s="11"/>
      <c r="G3" s="11"/>
      <c r="H3" s="11"/>
      <c r="I3" s="11"/>
      <c r="J3" s="12"/>
    </row>
    <row r="4" spans="1:10" ht="51.75" customHeight="1" x14ac:dyDescent="0.35">
      <c r="A4" s="188"/>
      <c r="B4" s="188"/>
      <c r="C4" s="11"/>
      <c r="D4" s="11"/>
      <c r="E4" s="190" t="s">
        <v>320</v>
      </c>
      <c r="F4" s="190"/>
      <c r="G4" s="190"/>
      <c r="H4" s="190"/>
      <c r="I4" s="190"/>
      <c r="J4" s="190"/>
    </row>
    <row r="5" spans="1:10" ht="18" x14ac:dyDescent="0.35">
      <c r="A5" s="188"/>
      <c r="B5" s="188"/>
      <c r="C5" s="12"/>
      <c r="D5" s="13"/>
      <c r="E5" s="184" t="s">
        <v>196</v>
      </c>
      <c r="F5" s="184"/>
      <c r="G5" s="184"/>
      <c r="H5" s="184"/>
      <c r="I5" s="184"/>
      <c r="J5" s="184"/>
    </row>
    <row r="6" spans="1:10" ht="18" x14ac:dyDescent="0.35">
      <c r="A6" s="72"/>
      <c r="B6" s="72"/>
      <c r="C6" s="14"/>
      <c r="D6" s="13"/>
      <c r="E6" s="184" t="s">
        <v>198</v>
      </c>
      <c r="F6" s="184"/>
      <c r="G6" s="184"/>
      <c r="H6" s="184"/>
      <c r="I6" s="184"/>
      <c r="J6" s="184"/>
    </row>
    <row r="7" spans="1:10" ht="39" customHeight="1" x14ac:dyDescent="0.35">
      <c r="A7" s="180"/>
      <c r="B7" s="180"/>
      <c r="C7" s="9"/>
      <c r="D7" s="9"/>
      <c r="E7" s="22"/>
      <c r="F7" s="22"/>
      <c r="G7" s="22"/>
      <c r="H7" s="22"/>
      <c r="I7" s="191" t="s">
        <v>316</v>
      </c>
      <c r="J7" s="191"/>
    </row>
    <row r="8" spans="1:10" ht="18" x14ac:dyDescent="0.35">
      <c r="A8" s="162"/>
      <c r="B8" s="12"/>
      <c r="C8" s="9"/>
      <c r="D8" s="9"/>
      <c r="E8" s="189" t="s">
        <v>2</v>
      </c>
      <c r="F8" s="189"/>
      <c r="G8" s="189"/>
      <c r="H8" s="88"/>
      <c r="I8" s="189"/>
      <c r="J8" s="189"/>
    </row>
    <row r="9" spans="1:10" ht="18" x14ac:dyDescent="0.35">
      <c r="A9" s="162"/>
      <c r="B9" s="12"/>
      <c r="C9" s="9"/>
      <c r="D9" s="9"/>
      <c r="E9" s="13"/>
      <c r="F9" s="13"/>
      <c r="G9" s="116"/>
      <c r="H9" s="116"/>
      <c r="I9" s="116"/>
      <c r="J9" s="116"/>
    </row>
    <row r="10" spans="1:10" ht="18" x14ac:dyDescent="0.35">
      <c r="A10" s="72"/>
      <c r="B10" s="163"/>
      <c r="C10" s="15"/>
      <c r="D10" s="15"/>
      <c r="E10" s="13"/>
      <c r="F10" s="13"/>
      <c r="G10" s="13"/>
      <c r="H10" s="13"/>
      <c r="I10" s="13"/>
      <c r="J10" s="25" t="s">
        <v>0</v>
      </c>
    </row>
    <row r="11" spans="1:10" ht="18" x14ac:dyDescent="0.35">
      <c r="A11" s="12"/>
      <c r="B11" s="12"/>
      <c r="C11" s="9"/>
      <c r="D11" s="9"/>
      <c r="E11" s="9"/>
      <c r="F11" s="9"/>
      <c r="G11" s="9"/>
      <c r="H11" s="9"/>
      <c r="I11" s="9"/>
      <c r="J11" s="9"/>
    </row>
    <row r="12" spans="1:10" ht="18" x14ac:dyDescent="0.35">
      <c r="A12" s="9"/>
      <c r="B12" s="9"/>
      <c r="C12" s="9"/>
      <c r="D12" s="9"/>
      <c r="E12" s="9"/>
      <c r="F12" s="9"/>
      <c r="G12" s="9"/>
      <c r="H12" s="9"/>
      <c r="I12" s="9"/>
      <c r="J12" s="9"/>
    </row>
    <row r="13" spans="1:10" ht="18" x14ac:dyDescent="0.35">
      <c r="A13" s="9"/>
      <c r="B13" s="9"/>
      <c r="C13" s="9"/>
      <c r="D13" s="9"/>
      <c r="E13" s="9"/>
      <c r="F13" s="9"/>
      <c r="G13" s="9"/>
      <c r="H13" s="9"/>
      <c r="I13" s="9"/>
      <c r="J13" s="9"/>
    </row>
    <row r="14" spans="1:10" ht="18" x14ac:dyDescent="0.35">
      <c r="A14" s="9"/>
      <c r="B14" s="9"/>
      <c r="C14" s="9"/>
      <c r="D14" s="9"/>
      <c r="E14" s="9"/>
      <c r="F14" s="9"/>
      <c r="G14" s="9"/>
      <c r="H14" s="9"/>
      <c r="I14" s="9"/>
      <c r="J14" s="9"/>
    </row>
    <row r="15" spans="1:10" ht="18" x14ac:dyDescent="0.35">
      <c r="A15" s="9"/>
      <c r="B15" s="9"/>
      <c r="C15" s="9"/>
      <c r="D15" s="9"/>
      <c r="E15" s="9"/>
      <c r="F15" s="9"/>
      <c r="G15" s="9"/>
      <c r="H15" s="9"/>
      <c r="I15" s="9"/>
      <c r="J15" s="9"/>
    </row>
    <row r="16" spans="1:10" ht="18" x14ac:dyDescent="0.35">
      <c r="A16" s="9"/>
      <c r="B16" s="9"/>
      <c r="C16" s="9"/>
      <c r="D16" s="9"/>
      <c r="E16" s="9"/>
      <c r="F16" s="9"/>
      <c r="G16" s="9"/>
      <c r="H16" s="9"/>
      <c r="I16" s="9"/>
      <c r="J16" s="9"/>
    </row>
    <row r="17" spans="1:10" ht="18" x14ac:dyDescent="0.35">
      <c r="A17" s="9"/>
      <c r="B17" s="9"/>
      <c r="C17" s="9"/>
      <c r="D17" s="9"/>
      <c r="E17" s="9"/>
      <c r="F17" s="9"/>
      <c r="G17" s="9"/>
      <c r="H17" s="9"/>
      <c r="I17" s="9"/>
      <c r="J17" s="9"/>
    </row>
    <row r="18" spans="1:10" ht="50.4" customHeight="1" x14ac:dyDescent="0.3">
      <c r="A18" s="181" t="s">
        <v>267</v>
      </c>
      <c r="B18" s="181"/>
      <c r="C18" s="181"/>
      <c r="D18" s="181"/>
      <c r="E18" s="181"/>
      <c r="F18" s="181"/>
      <c r="G18" s="181"/>
      <c r="H18" s="181"/>
      <c r="I18" s="181"/>
      <c r="J18" s="181"/>
    </row>
    <row r="19" spans="1:10" ht="18" x14ac:dyDescent="0.35">
      <c r="A19" s="9"/>
      <c r="B19" s="9"/>
      <c r="C19" s="9"/>
      <c r="D19" s="9"/>
      <c r="E19" s="9"/>
      <c r="F19" s="9"/>
      <c r="G19" s="9"/>
      <c r="H19" s="9"/>
      <c r="I19" s="9"/>
      <c r="J19" s="9"/>
    </row>
    <row r="20" spans="1:10" ht="18" x14ac:dyDescent="0.35">
      <c r="A20" s="187" t="s">
        <v>268</v>
      </c>
      <c r="B20" s="187"/>
      <c r="C20" s="187"/>
      <c r="D20" s="187"/>
      <c r="E20" s="187"/>
      <c r="F20" s="187"/>
      <c r="G20" s="187"/>
      <c r="H20" s="9"/>
      <c r="I20" s="9"/>
      <c r="J20" s="24" t="s">
        <v>4</v>
      </c>
    </row>
    <row r="21" spans="1:10" ht="18" x14ac:dyDescent="0.35">
      <c r="A21" s="9"/>
      <c r="B21" s="9"/>
      <c r="C21" s="9"/>
      <c r="D21" s="9"/>
      <c r="E21" s="9"/>
      <c r="F21" s="9"/>
      <c r="G21" s="9"/>
      <c r="H21" s="182" t="s">
        <v>5</v>
      </c>
      <c r="I21" s="183"/>
      <c r="J21" s="98"/>
    </row>
    <row r="22" spans="1:10" ht="18" x14ac:dyDescent="0.35">
      <c r="A22" s="186" t="s">
        <v>192</v>
      </c>
      <c r="B22" s="9"/>
      <c r="C22" s="9"/>
      <c r="D22" s="9"/>
      <c r="E22" s="9"/>
      <c r="F22" s="9"/>
      <c r="G22" s="9"/>
      <c r="H22" s="182" t="s">
        <v>6</v>
      </c>
      <c r="I22" s="183"/>
      <c r="J22" s="24"/>
    </row>
    <row r="23" spans="1:10" ht="37.200000000000003" customHeight="1" x14ac:dyDescent="0.35">
      <c r="A23" s="186"/>
      <c r="B23" s="179" t="s">
        <v>313</v>
      </c>
      <c r="C23" s="179"/>
      <c r="D23" s="179"/>
      <c r="E23" s="179"/>
      <c r="F23" s="179"/>
      <c r="G23" s="16"/>
      <c r="H23" s="182" t="s">
        <v>7</v>
      </c>
      <c r="I23" s="183"/>
      <c r="J23" s="24"/>
    </row>
    <row r="24" spans="1:10" ht="18" x14ac:dyDescent="0.35">
      <c r="A24" s="9"/>
      <c r="B24" s="9"/>
      <c r="C24" s="9"/>
      <c r="D24" s="9"/>
      <c r="E24" s="9"/>
      <c r="F24" s="12"/>
      <c r="G24" s="12"/>
      <c r="H24" s="182" t="s">
        <v>6</v>
      </c>
      <c r="I24" s="183"/>
      <c r="J24" s="24"/>
    </row>
    <row r="25" spans="1:10" ht="18" x14ac:dyDescent="0.35">
      <c r="A25" s="9"/>
      <c r="B25" s="9"/>
      <c r="C25" s="9"/>
      <c r="D25" s="9"/>
      <c r="E25" s="9"/>
      <c r="F25" s="12"/>
      <c r="G25" s="12"/>
      <c r="H25" s="182" t="s">
        <v>10</v>
      </c>
      <c r="I25" s="183"/>
      <c r="J25" s="76">
        <v>6432000665</v>
      </c>
    </row>
    <row r="26" spans="1:10" ht="63" customHeight="1" x14ac:dyDescent="0.35">
      <c r="A26" s="17" t="s">
        <v>189</v>
      </c>
      <c r="B26" s="178" t="s">
        <v>319</v>
      </c>
      <c r="C26" s="178"/>
      <c r="D26" s="178"/>
      <c r="E26" s="178"/>
      <c r="F26" s="178"/>
      <c r="G26" s="12"/>
      <c r="H26" s="182" t="s">
        <v>8</v>
      </c>
      <c r="I26" s="183"/>
      <c r="J26" s="24">
        <v>643201001</v>
      </c>
    </row>
    <row r="27" spans="1:10" ht="18" x14ac:dyDescent="0.35">
      <c r="A27" s="9"/>
      <c r="B27" s="9"/>
      <c r="C27" s="9"/>
      <c r="D27" s="9"/>
      <c r="E27" s="9"/>
      <c r="F27" s="12"/>
      <c r="G27" s="12"/>
      <c r="H27" s="182" t="s">
        <v>9</v>
      </c>
      <c r="I27" s="183"/>
      <c r="J27" s="24">
        <v>383</v>
      </c>
    </row>
    <row r="28" spans="1:10" ht="18" x14ac:dyDescent="0.35">
      <c r="A28" s="9" t="s">
        <v>3</v>
      </c>
      <c r="B28" s="9"/>
      <c r="C28" s="9"/>
      <c r="D28" s="9"/>
      <c r="E28" s="9"/>
      <c r="F28" s="9"/>
      <c r="G28" s="9"/>
      <c r="H28" s="9"/>
      <c r="I28" s="9"/>
      <c r="J28" s="9"/>
    </row>
  </sheetData>
  <mergeCells count="21">
    <mergeCell ref="E5:J5"/>
    <mergeCell ref="E2:J2"/>
    <mergeCell ref="A22:A23"/>
    <mergeCell ref="A20:G20"/>
    <mergeCell ref="H22:I22"/>
    <mergeCell ref="A3:B5"/>
    <mergeCell ref="E6:J6"/>
    <mergeCell ref="E8:G8"/>
    <mergeCell ref="E4:J4"/>
    <mergeCell ref="I7:J7"/>
    <mergeCell ref="I8:J8"/>
    <mergeCell ref="H27:I27"/>
    <mergeCell ref="H26:I26"/>
    <mergeCell ref="H25:I25"/>
    <mergeCell ref="H24:I24"/>
    <mergeCell ref="H23:I23"/>
    <mergeCell ref="B26:F26"/>
    <mergeCell ref="B23:F23"/>
    <mergeCell ref="A7:B7"/>
    <mergeCell ref="A18:J18"/>
    <mergeCell ref="H21:I21"/>
  </mergeCells>
  <pageMargins left="0.70866141732283472" right="0.70866141732283472" top="0.74803149606299213" bottom="0.74803149606299213" header="0.31496062992125984" footer="0.31496062992125984"/>
  <pageSetup paperSize="9" scale="67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85"/>
  <sheetViews>
    <sheetView zoomScale="80" zoomScaleNormal="80" zoomScaleSheetLayoutView="80" workbookViewId="0">
      <pane xSplit="2" ySplit="4" topLeftCell="C62" activePane="bottomRight" state="frozen"/>
      <selection pane="topRight" activeCell="C1" sqref="C1"/>
      <selection pane="bottomLeft" activeCell="A5" sqref="A5"/>
      <selection pane="bottomRight" activeCell="D43" sqref="D43"/>
    </sheetView>
  </sheetViews>
  <sheetFormatPr defaultRowHeight="14.4" x14ac:dyDescent="0.3"/>
  <cols>
    <col min="1" max="1" width="72.33203125" style="2" customWidth="1"/>
    <col min="2" max="2" width="8.88671875" style="6"/>
    <col min="3" max="3" width="14.5546875" style="3" customWidth="1"/>
    <col min="4" max="4" width="14.109375" style="1" customWidth="1"/>
    <col min="5" max="5" width="17" style="1" hidden="1" customWidth="1"/>
    <col min="6" max="6" width="26.109375" style="1" customWidth="1"/>
    <col min="7" max="7" width="20.6640625" style="1" customWidth="1"/>
    <col min="8" max="8" width="20.44140625" style="1" customWidth="1"/>
    <col min="9" max="9" width="17" style="1" customWidth="1"/>
    <col min="10" max="10" width="17.109375" style="1" hidden="1" customWidth="1"/>
    <col min="11" max="11" width="14.5546875" style="1" hidden="1" customWidth="1"/>
    <col min="12" max="12" width="14.6640625" style="1" hidden="1" customWidth="1"/>
    <col min="13" max="14" width="19.109375" style="1" hidden="1" customWidth="1"/>
    <col min="15" max="15" width="14.6640625" style="1" hidden="1" customWidth="1"/>
    <col min="16" max="16" width="11.109375" style="1" hidden="1" customWidth="1"/>
    <col min="17" max="17" width="23.44140625" style="1" hidden="1" customWidth="1"/>
    <col min="18" max="18" width="13.88671875" style="1" hidden="1" customWidth="1"/>
    <col min="19" max="19" width="12" style="1" hidden="1" customWidth="1"/>
    <col min="20" max="20" width="12.44140625" style="1" hidden="1" customWidth="1"/>
    <col min="21" max="23" width="14.6640625" style="1" hidden="1" customWidth="1"/>
    <col min="24" max="24" width="10.33203125" style="1" hidden="1" customWidth="1"/>
    <col min="25" max="25" width="14.6640625" style="1" hidden="1" customWidth="1"/>
    <col min="26" max="26" width="4.44140625" style="1" hidden="1" customWidth="1"/>
  </cols>
  <sheetData>
    <row r="1" spans="1:26" ht="31.95" customHeight="1" x14ac:dyDescent="0.3">
      <c r="A1" s="192" t="s">
        <v>197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R1" s="192"/>
      <c r="S1" s="192"/>
      <c r="T1" s="192"/>
      <c r="U1" s="192"/>
      <c r="V1" s="192"/>
      <c r="W1" s="192"/>
      <c r="X1" s="192"/>
      <c r="Y1" s="192"/>
      <c r="Z1" s="192"/>
    </row>
    <row r="2" spans="1:26" s="4" customFormat="1" ht="25.95" customHeight="1" x14ac:dyDescent="0.3">
      <c r="A2" s="193" t="s">
        <v>11</v>
      </c>
      <c r="B2" s="194" t="s">
        <v>12</v>
      </c>
      <c r="C2" s="193" t="s">
        <v>13</v>
      </c>
      <c r="D2" s="193" t="s">
        <v>201</v>
      </c>
      <c r="E2" s="195" t="s">
        <v>193</v>
      </c>
      <c r="F2" s="197" t="s">
        <v>16</v>
      </c>
      <c r="G2" s="198"/>
      <c r="H2" s="198"/>
      <c r="I2" s="199"/>
      <c r="J2" s="196" t="s">
        <v>161</v>
      </c>
      <c r="K2" s="196" t="s">
        <v>162</v>
      </c>
      <c r="L2" s="196"/>
      <c r="M2" s="196"/>
      <c r="N2" s="196"/>
      <c r="O2" s="196"/>
      <c r="P2" s="197" t="s">
        <v>163</v>
      </c>
      <c r="Q2" s="196" t="s">
        <v>195</v>
      </c>
      <c r="R2" s="196"/>
      <c r="S2" s="196"/>
      <c r="T2" s="196"/>
      <c r="U2" s="196"/>
      <c r="V2" s="196"/>
      <c r="W2" s="196"/>
      <c r="X2" s="196"/>
      <c r="Y2" s="27"/>
      <c r="Z2" s="27"/>
    </row>
    <row r="3" spans="1:26" s="4" customFormat="1" ht="94.95" customHeight="1" x14ac:dyDescent="0.3">
      <c r="A3" s="193"/>
      <c r="B3" s="194"/>
      <c r="C3" s="193"/>
      <c r="D3" s="193"/>
      <c r="E3" s="195"/>
      <c r="F3" s="59" t="s">
        <v>269</v>
      </c>
      <c r="G3" s="57" t="s">
        <v>270</v>
      </c>
      <c r="H3" s="57" t="s">
        <v>271</v>
      </c>
      <c r="I3" s="57" t="s">
        <v>15</v>
      </c>
      <c r="J3" s="196"/>
      <c r="K3" s="18"/>
      <c r="L3" s="19"/>
      <c r="M3" s="59"/>
      <c r="N3" s="59"/>
      <c r="O3" s="59"/>
      <c r="P3" s="196"/>
      <c r="Q3" s="20" t="s">
        <v>164</v>
      </c>
      <c r="R3" s="59" t="s">
        <v>165</v>
      </c>
      <c r="S3" s="59" t="s">
        <v>166</v>
      </c>
      <c r="T3" s="26" t="s">
        <v>167</v>
      </c>
      <c r="U3" s="26" t="s">
        <v>168</v>
      </c>
      <c r="V3" s="26" t="s">
        <v>169</v>
      </c>
      <c r="W3" s="26" t="s">
        <v>170</v>
      </c>
      <c r="X3" s="26" t="s">
        <v>171</v>
      </c>
      <c r="Y3" s="27" t="s">
        <v>14</v>
      </c>
      <c r="Z3" s="27" t="s">
        <v>15</v>
      </c>
    </row>
    <row r="4" spans="1:26" x14ac:dyDescent="0.3">
      <c r="A4" s="30">
        <v>1</v>
      </c>
      <c r="B4" s="7">
        <v>2</v>
      </c>
      <c r="C4" s="44">
        <v>3</v>
      </c>
      <c r="D4" s="44">
        <v>4</v>
      </c>
      <c r="E4" s="44">
        <v>5</v>
      </c>
      <c r="F4" s="44">
        <v>5</v>
      </c>
      <c r="G4" s="45">
        <v>6</v>
      </c>
      <c r="H4" s="45">
        <v>7</v>
      </c>
      <c r="I4" s="45">
        <v>8</v>
      </c>
      <c r="J4" s="44">
        <v>6</v>
      </c>
      <c r="K4" s="44">
        <v>7</v>
      </c>
      <c r="L4" s="44">
        <v>8</v>
      </c>
      <c r="M4" s="44"/>
      <c r="N4" s="44"/>
      <c r="O4" s="44"/>
      <c r="P4" s="44">
        <v>9</v>
      </c>
      <c r="Q4" s="44">
        <v>10</v>
      </c>
      <c r="R4" s="44">
        <v>11</v>
      </c>
      <c r="S4" s="44">
        <v>12</v>
      </c>
      <c r="T4" s="44">
        <v>13</v>
      </c>
      <c r="U4" s="44">
        <v>14</v>
      </c>
      <c r="V4" s="44">
        <v>15</v>
      </c>
      <c r="W4" s="44">
        <v>16</v>
      </c>
      <c r="X4" s="44">
        <v>16</v>
      </c>
      <c r="Y4" s="46">
        <v>7</v>
      </c>
      <c r="Z4" s="46">
        <v>8</v>
      </c>
    </row>
    <row r="5" spans="1:26" x14ac:dyDescent="0.3">
      <c r="A5" s="30" t="s">
        <v>17</v>
      </c>
      <c r="B5" s="7" t="s">
        <v>18</v>
      </c>
      <c r="C5" s="44" t="s">
        <v>19</v>
      </c>
      <c r="D5" s="44" t="s">
        <v>19</v>
      </c>
      <c r="E5" s="50">
        <f>SUM(F5:S5)</f>
        <v>0</v>
      </c>
      <c r="F5" s="50">
        <f>Разд.1.1!E5</f>
        <v>0</v>
      </c>
      <c r="G5" s="50">
        <f>Разд.1.2!E5</f>
        <v>0</v>
      </c>
      <c r="H5" s="50">
        <f>Разд.1.3!E5</f>
        <v>0</v>
      </c>
      <c r="I5" s="50">
        <f>Разд.1.4!E5</f>
        <v>0</v>
      </c>
      <c r="J5" s="50"/>
      <c r="K5" s="50"/>
      <c r="L5" s="50"/>
      <c r="M5" s="50"/>
      <c r="N5" s="50"/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</row>
    <row r="6" spans="1:26" x14ac:dyDescent="0.3">
      <c r="A6" s="30" t="s">
        <v>20</v>
      </c>
      <c r="B6" s="7" t="s">
        <v>21</v>
      </c>
      <c r="C6" s="44" t="s">
        <v>19</v>
      </c>
      <c r="D6" s="44" t="s">
        <v>19</v>
      </c>
      <c r="E6" s="50">
        <f>SUM(F6:S6)</f>
        <v>0</v>
      </c>
      <c r="F6" s="50">
        <f>Разд.1.1!E6</f>
        <v>0</v>
      </c>
      <c r="G6" s="50">
        <f>Разд.1.2!E6</f>
        <v>0</v>
      </c>
      <c r="H6" s="50">
        <f>Разд.1.3!E6</f>
        <v>0</v>
      </c>
      <c r="I6" s="50">
        <f>Разд.1.4!E6</f>
        <v>0</v>
      </c>
      <c r="J6" s="50">
        <f t="shared" ref="J6:Y6" si="0">+J5+J7-J31</f>
        <v>0</v>
      </c>
      <c r="K6" s="50">
        <f t="shared" si="0"/>
        <v>0</v>
      </c>
      <c r="L6" s="50">
        <f t="shared" si="0"/>
        <v>0</v>
      </c>
      <c r="M6" s="50">
        <f t="shared" si="0"/>
        <v>0</v>
      </c>
      <c r="N6" s="50">
        <f t="shared" si="0"/>
        <v>0</v>
      </c>
      <c r="O6" s="50">
        <f t="shared" si="0"/>
        <v>0</v>
      </c>
      <c r="P6" s="50">
        <f t="shared" si="0"/>
        <v>0</v>
      </c>
      <c r="Q6" s="50">
        <f t="shared" si="0"/>
        <v>0</v>
      </c>
      <c r="R6" s="50">
        <f t="shared" si="0"/>
        <v>0</v>
      </c>
      <c r="S6" s="50">
        <f t="shared" si="0"/>
        <v>0</v>
      </c>
      <c r="T6" s="50">
        <f t="shared" si="0"/>
        <v>0</v>
      </c>
      <c r="U6" s="50">
        <f t="shared" si="0"/>
        <v>0</v>
      </c>
      <c r="V6" s="50">
        <f t="shared" si="0"/>
        <v>0</v>
      </c>
      <c r="W6" s="50">
        <f t="shared" si="0"/>
        <v>0</v>
      </c>
      <c r="X6" s="50">
        <f t="shared" si="0"/>
        <v>0</v>
      </c>
      <c r="Y6" s="50">
        <f t="shared" si="0"/>
        <v>0</v>
      </c>
      <c r="Z6" s="50"/>
    </row>
    <row r="7" spans="1:26" ht="20.399999999999999" x14ac:dyDescent="0.3">
      <c r="A7" s="55" t="s">
        <v>22</v>
      </c>
      <c r="B7" s="28" t="s">
        <v>28</v>
      </c>
      <c r="C7" s="56"/>
      <c r="D7" s="56"/>
      <c r="E7" s="51">
        <f>+E8+E10+E14+E17+E21+E25</f>
        <v>43416811.710000001</v>
      </c>
      <c r="F7" s="51">
        <f>+F8+F10+F14+F17+F21+F25</f>
        <v>43416811.710000001</v>
      </c>
      <c r="G7" s="51">
        <f>+G8+G10+G14+G17+G21+G25</f>
        <v>0</v>
      </c>
      <c r="H7" s="51">
        <f>+H8+H10+H14+H17+H21+H25</f>
        <v>0</v>
      </c>
      <c r="I7" s="51">
        <f>+I8+I10+I14+I17+I21+I25</f>
        <v>0</v>
      </c>
      <c r="J7" s="49">
        <f t="shared" ref="J7:Z7" si="1">+J8+J10+J14+J17+J18+J25</f>
        <v>0</v>
      </c>
      <c r="K7" s="49">
        <f t="shared" si="1"/>
        <v>0</v>
      </c>
      <c r="L7" s="49">
        <f t="shared" si="1"/>
        <v>0</v>
      </c>
      <c r="M7" s="49">
        <f t="shared" si="1"/>
        <v>0</v>
      </c>
      <c r="N7" s="49">
        <f t="shared" si="1"/>
        <v>0</v>
      </c>
      <c r="O7" s="49">
        <f t="shared" si="1"/>
        <v>0</v>
      </c>
      <c r="P7" s="49">
        <f t="shared" si="1"/>
        <v>0</v>
      </c>
      <c r="Q7" s="49">
        <f t="shared" si="1"/>
        <v>0</v>
      </c>
      <c r="R7" s="49">
        <f t="shared" si="1"/>
        <v>0</v>
      </c>
      <c r="S7" s="49">
        <f t="shared" si="1"/>
        <v>0</v>
      </c>
      <c r="T7" s="49">
        <f t="shared" si="1"/>
        <v>0</v>
      </c>
      <c r="U7" s="49">
        <f t="shared" si="1"/>
        <v>0</v>
      </c>
      <c r="V7" s="49">
        <f t="shared" si="1"/>
        <v>0</v>
      </c>
      <c r="W7" s="49">
        <f t="shared" si="1"/>
        <v>0</v>
      </c>
      <c r="X7" s="49">
        <f t="shared" si="1"/>
        <v>0</v>
      </c>
      <c r="Y7" s="49">
        <f t="shared" si="1"/>
        <v>0</v>
      </c>
      <c r="Z7" s="49">
        <f t="shared" si="1"/>
        <v>0</v>
      </c>
    </row>
    <row r="8" spans="1:26" ht="27.6" x14ac:dyDescent="0.3">
      <c r="A8" s="61" t="s">
        <v>202</v>
      </c>
      <c r="B8" s="5" t="s">
        <v>29</v>
      </c>
      <c r="C8" s="46">
        <v>120</v>
      </c>
      <c r="D8" s="46"/>
      <c r="E8" s="50">
        <f>SUM(F8:S8)</f>
        <v>0</v>
      </c>
      <c r="F8" s="65">
        <f>Разд.1.1!E8</f>
        <v>0</v>
      </c>
      <c r="G8" s="65">
        <f>Разд.1.2!E8</f>
        <v>0</v>
      </c>
      <c r="H8" s="65">
        <f>Разд.1.3!E8</f>
        <v>0</v>
      </c>
      <c r="I8" s="65">
        <f>Разд.1.4!E8</f>
        <v>0</v>
      </c>
      <c r="J8" s="48"/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</row>
    <row r="9" spans="1:26" x14ac:dyDescent="0.3">
      <c r="A9" s="61" t="s">
        <v>209</v>
      </c>
      <c r="B9" s="5" t="s">
        <v>30</v>
      </c>
      <c r="C9" s="46"/>
      <c r="D9" s="46"/>
      <c r="E9" s="50">
        <f>SUM(F9:S9)</f>
        <v>0</v>
      </c>
      <c r="F9" s="50">
        <f>Разд.1.1!E9</f>
        <v>0</v>
      </c>
      <c r="G9" s="50">
        <f>Разд.1.2!E9</f>
        <v>0</v>
      </c>
      <c r="H9" s="50">
        <f>Разд.1.3!E9</f>
        <v>0</v>
      </c>
      <c r="I9" s="50">
        <f>Разд.1.4!E9</f>
        <v>0</v>
      </c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</row>
    <row r="10" spans="1:26" x14ac:dyDescent="0.3">
      <c r="A10" s="32" t="s">
        <v>253</v>
      </c>
      <c r="B10" s="8" t="s">
        <v>31</v>
      </c>
      <c r="C10" s="47">
        <v>130</v>
      </c>
      <c r="D10" s="47"/>
      <c r="E10" s="49">
        <f>+E11+E12+E13</f>
        <v>42622811.710000001</v>
      </c>
      <c r="F10" s="49">
        <f t="shared" ref="F10:I10" si="2">+F11+F12+F13</f>
        <v>42622811.710000001</v>
      </c>
      <c r="G10" s="49">
        <f t="shared" si="2"/>
        <v>0</v>
      </c>
      <c r="H10" s="49">
        <f t="shared" si="2"/>
        <v>0</v>
      </c>
      <c r="I10" s="49">
        <f t="shared" si="2"/>
        <v>0</v>
      </c>
      <c r="J10" s="50">
        <f>+J11+J12</f>
        <v>0</v>
      </c>
      <c r="K10" s="50">
        <f t="shared" ref="K10:Z10" si="3">+K11+K12</f>
        <v>0</v>
      </c>
      <c r="L10" s="50">
        <f t="shared" si="3"/>
        <v>0</v>
      </c>
      <c r="M10" s="50">
        <f t="shared" si="3"/>
        <v>0</v>
      </c>
      <c r="N10" s="50">
        <f t="shared" si="3"/>
        <v>0</v>
      </c>
      <c r="O10" s="50">
        <f t="shared" si="3"/>
        <v>0</v>
      </c>
      <c r="P10" s="50">
        <f t="shared" si="3"/>
        <v>0</v>
      </c>
      <c r="Q10" s="50">
        <f t="shared" si="3"/>
        <v>0</v>
      </c>
      <c r="R10" s="50">
        <f t="shared" si="3"/>
        <v>0</v>
      </c>
      <c r="S10" s="50">
        <f t="shared" si="3"/>
        <v>0</v>
      </c>
      <c r="T10" s="50">
        <f t="shared" si="3"/>
        <v>0</v>
      </c>
      <c r="U10" s="50">
        <f t="shared" si="3"/>
        <v>0</v>
      </c>
      <c r="V10" s="50">
        <f t="shared" si="3"/>
        <v>0</v>
      </c>
      <c r="W10" s="50">
        <f t="shared" si="3"/>
        <v>0</v>
      </c>
      <c r="X10" s="50">
        <f t="shared" si="3"/>
        <v>0</v>
      </c>
      <c r="Y10" s="50">
        <f t="shared" si="3"/>
        <v>0</v>
      </c>
      <c r="Z10" s="50">
        <f t="shared" si="3"/>
        <v>0</v>
      </c>
    </row>
    <row r="11" spans="1:26" ht="55.2" x14ac:dyDescent="0.3">
      <c r="A11" s="62" t="s">
        <v>32</v>
      </c>
      <c r="B11" s="5" t="s">
        <v>33</v>
      </c>
      <c r="C11" s="46">
        <v>130</v>
      </c>
      <c r="D11" s="48"/>
      <c r="E11" s="50">
        <f>SUM(F11:S11)</f>
        <v>41822811.710000001</v>
      </c>
      <c r="F11" s="50">
        <f>Разд.1.1!E11</f>
        <v>41822811.710000001</v>
      </c>
      <c r="G11" s="50">
        <v>0</v>
      </c>
      <c r="H11" s="50">
        <v>0</v>
      </c>
      <c r="I11" s="50">
        <f>Разд.1.4!E11</f>
        <v>0</v>
      </c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</row>
    <row r="12" spans="1:26" ht="41.4" x14ac:dyDescent="0.3">
      <c r="A12" s="61" t="s">
        <v>25</v>
      </c>
      <c r="B12" s="5" t="s">
        <v>34</v>
      </c>
      <c r="C12" s="46">
        <v>130</v>
      </c>
      <c r="D12" s="48"/>
      <c r="E12" s="50">
        <f>SUM(F12:S12)</f>
        <v>0</v>
      </c>
      <c r="F12" s="50">
        <f>Разд.1.1!E12</f>
        <v>0</v>
      </c>
      <c r="G12" s="50">
        <f>Разд.1.2!E12</f>
        <v>0</v>
      </c>
      <c r="H12" s="50">
        <f>Разд.1.3!E12</f>
        <v>0</v>
      </c>
      <c r="I12" s="50">
        <f>Разд.1.4!E12</f>
        <v>0</v>
      </c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</row>
    <row r="13" spans="1:26" x14ac:dyDescent="0.3">
      <c r="A13" s="61" t="s">
        <v>200</v>
      </c>
      <c r="B13" s="5" t="s">
        <v>199</v>
      </c>
      <c r="C13" s="46">
        <v>130</v>
      </c>
      <c r="D13" s="48"/>
      <c r="E13" s="50">
        <f>SUM(F13:S13)</f>
        <v>800000</v>
      </c>
      <c r="F13" s="50">
        <f>Разд.1.1!E13</f>
        <v>800000</v>
      </c>
      <c r="G13" s="50">
        <f>Разд.1.2!E13</f>
        <v>0</v>
      </c>
      <c r="H13" s="50">
        <f>Разд.1.3!E13</f>
        <v>0</v>
      </c>
      <c r="I13" s="50">
        <f>Разд.1.4!E13</f>
        <v>0</v>
      </c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</row>
    <row r="14" spans="1:26" x14ac:dyDescent="0.3">
      <c r="A14" s="32" t="s">
        <v>26</v>
      </c>
      <c r="B14" s="8" t="s">
        <v>35</v>
      </c>
      <c r="C14" s="47">
        <v>140</v>
      </c>
      <c r="D14" s="47"/>
      <c r="E14" s="49">
        <f>+E15+E16</f>
        <v>0</v>
      </c>
      <c r="F14" s="49">
        <f t="shared" ref="F14:I14" si="4">+F15+F16</f>
        <v>0</v>
      </c>
      <c r="G14" s="49">
        <f t="shared" si="4"/>
        <v>0</v>
      </c>
      <c r="H14" s="49">
        <f t="shared" si="4"/>
        <v>0</v>
      </c>
      <c r="I14" s="49">
        <f t="shared" si="4"/>
        <v>0</v>
      </c>
      <c r="J14" s="50">
        <f>+J15+J16</f>
        <v>0</v>
      </c>
      <c r="K14" s="50">
        <f t="shared" ref="K14:Z14" si="5">+K15+K16</f>
        <v>0</v>
      </c>
      <c r="L14" s="50">
        <f t="shared" si="5"/>
        <v>0</v>
      </c>
      <c r="M14" s="50">
        <f t="shared" si="5"/>
        <v>0</v>
      </c>
      <c r="N14" s="50">
        <f t="shared" si="5"/>
        <v>0</v>
      </c>
      <c r="O14" s="50">
        <f t="shared" si="5"/>
        <v>0</v>
      </c>
      <c r="P14" s="50">
        <f t="shared" si="5"/>
        <v>0</v>
      </c>
      <c r="Q14" s="50">
        <f t="shared" si="5"/>
        <v>0</v>
      </c>
      <c r="R14" s="50">
        <f t="shared" si="5"/>
        <v>0</v>
      </c>
      <c r="S14" s="50">
        <f t="shared" si="5"/>
        <v>0</v>
      </c>
      <c r="T14" s="50">
        <f t="shared" si="5"/>
        <v>0</v>
      </c>
      <c r="U14" s="50">
        <f t="shared" si="5"/>
        <v>0</v>
      </c>
      <c r="V14" s="50">
        <f t="shared" si="5"/>
        <v>0</v>
      </c>
      <c r="W14" s="50">
        <f t="shared" si="5"/>
        <v>0</v>
      </c>
      <c r="X14" s="50">
        <f t="shared" si="5"/>
        <v>0</v>
      </c>
      <c r="Y14" s="50">
        <f t="shared" si="5"/>
        <v>0</v>
      </c>
      <c r="Z14" s="50">
        <f t="shared" si="5"/>
        <v>0</v>
      </c>
    </row>
    <row r="15" spans="1:26" x14ac:dyDescent="0.3">
      <c r="A15" s="61" t="s">
        <v>23</v>
      </c>
      <c r="B15" s="5" t="s">
        <v>36</v>
      </c>
      <c r="C15" s="46">
        <v>140</v>
      </c>
      <c r="D15" s="46"/>
      <c r="E15" s="50">
        <f>SUM(F15:S15)</f>
        <v>0</v>
      </c>
      <c r="F15" s="50">
        <f>Разд.1.1!E15</f>
        <v>0</v>
      </c>
      <c r="G15" s="50">
        <f>Разд.1.2!E15</f>
        <v>0</v>
      </c>
      <c r="H15" s="50">
        <f>Разд.1.3!E15</f>
        <v>0</v>
      </c>
      <c r="I15" s="50">
        <f>Разд.1.4!E15</f>
        <v>0</v>
      </c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</row>
    <row r="16" spans="1:26" x14ac:dyDescent="0.3">
      <c r="A16" s="61"/>
      <c r="B16" s="5"/>
      <c r="C16" s="46"/>
      <c r="D16" s="46"/>
      <c r="E16" s="50">
        <f>SUM(F16:S16)</f>
        <v>0</v>
      </c>
      <c r="F16" s="50">
        <f>Разд.1.1!E16</f>
        <v>0</v>
      </c>
      <c r="G16" s="50">
        <f>Разд.1.2!E16</f>
        <v>0</v>
      </c>
      <c r="H16" s="50">
        <f>Разд.1.3!E16</f>
        <v>0</v>
      </c>
      <c r="I16" s="50">
        <f>Разд.1.4!E16</f>
        <v>0</v>
      </c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</row>
    <row r="17" spans="1:26" x14ac:dyDescent="0.3">
      <c r="A17" s="32" t="s">
        <v>27</v>
      </c>
      <c r="B17" s="8" t="s">
        <v>37</v>
      </c>
      <c r="C17" s="47">
        <v>150</v>
      </c>
      <c r="D17" s="47"/>
      <c r="E17" s="49">
        <f>E18</f>
        <v>794000</v>
      </c>
      <c r="F17" s="49">
        <f t="shared" ref="F17:I17" si="6">F18</f>
        <v>794000</v>
      </c>
      <c r="G17" s="49">
        <f t="shared" si="6"/>
        <v>0</v>
      </c>
      <c r="H17" s="49">
        <f t="shared" si="6"/>
        <v>0</v>
      </c>
      <c r="I17" s="49">
        <f t="shared" si="6"/>
        <v>0</v>
      </c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</row>
    <row r="18" spans="1:26" ht="27.6" x14ac:dyDescent="0.3">
      <c r="A18" s="89" t="s">
        <v>208</v>
      </c>
      <c r="B18" s="5" t="s">
        <v>216</v>
      </c>
      <c r="C18" s="46">
        <v>150</v>
      </c>
      <c r="D18" s="46"/>
      <c r="E18" s="50">
        <f>SUM(F18:S18)</f>
        <v>794000</v>
      </c>
      <c r="F18" s="50">
        <v>794000</v>
      </c>
      <c r="G18" s="50">
        <v>0</v>
      </c>
      <c r="H18" s="50">
        <v>0</v>
      </c>
      <c r="I18" s="50">
        <f>Разд.1.4!E18</f>
        <v>0</v>
      </c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</row>
    <row r="19" spans="1:26" x14ac:dyDescent="0.3">
      <c r="A19" s="90" t="s">
        <v>40</v>
      </c>
      <c r="B19" s="5" t="s">
        <v>217</v>
      </c>
      <c r="C19" s="46">
        <v>150</v>
      </c>
      <c r="D19" s="46"/>
      <c r="E19" s="50"/>
      <c r="F19" s="50">
        <f>Разд.1.1!E19</f>
        <v>0</v>
      </c>
      <c r="G19" s="50">
        <f>Разд.1.2!E19</f>
        <v>0</v>
      </c>
      <c r="H19" s="50">
        <f>Разд.1.3!E19</f>
        <v>0</v>
      </c>
      <c r="I19" s="50">
        <f>Разд.1.4!E19</f>
        <v>0</v>
      </c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</row>
    <row r="20" spans="1:26" x14ac:dyDescent="0.3">
      <c r="A20" s="120"/>
      <c r="B20" s="121"/>
      <c r="C20" s="122"/>
      <c r="D20" s="46"/>
      <c r="E20" s="50"/>
      <c r="F20" s="50">
        <f>Разд.1.1!E20</f>
        <v>0</v>
      </c>
      <c r="G20" s="50">
        <f>Разд.1.2!E20</f>
        <v>0</v>
      </c>
      <c r="H20" s="50">
        <f>Разд.1.3!E20</f>
        <v>0</v>
      </c>
      <c r="I20" s="50">
        <f>Разд.1.4!E20</f>
        <v>0</v>
      </c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</row>
    <row r="21" spans="1:26" x14ac:dyDescent="0.3">
      <c r="A21" s="32" t="s">
        <v>38</v>
      </c>
      <c r="B21" s="8" t="s">
        <v>39</v>
      </c>
      <c r="C21" s="47">
        <v>180</v>
      </c>
      <c r="D21" s="47"/>
      <c r="E21" s="49">
        <f t="shared" ref="E21:W21" si="7">+E22+E23+E24</f>
        <v>0</v>
      </c>
      <c r="F21" s="49">
        <f t="shared" si="7"/>
        <v>0</v>
      </c>
      <c r="G21" s="49">
        <f t="shared" si="7"/>
        <v>0</v>
      </c>
      <c r="H21" s="49">
        <f t="shared" si="7"/>
        <v>0</v>
      </c>
      <c r="I21" s="49">
        <f t="shared" si="7"/>
        <v>0</v>
      </c>
      <c r="J21" s="50">
        <f t="shared" si="7"/>
        <v>0</v>
      </c>
      <c r="K21" s="50">
        <f t="shared" si="7"/>
        <v>0</v>
      </c>
      <c r="L21" s="50">
        <f t="shared" si="7"/>
        <v>0</v>
      </c>
      <c r="M21" s="50">
        <f t="shared" si="7"/>
        <v>0</v>
      </c>
      <c r="N21" s="50">
        <f t="shared" si="7"/>
        <v>0</v>
      </c>
      <c r="O21" s="50">
        <f t="shared" si="7"/>
        <v>0</v>
      </c>
      <c r="P21" s="50">
        <f t="shared" si="7"/>
        <v>0</v>
      </c>
      <c r="Q21" s="50">
        <f t="shared" si="7"/>
        <v>0</v>
      </c>
      <c r="R21" s="50">
        <f t="shared" si="7"/>
        <v>0</v>
      </c>
      <c r="S21" s="50">
        <f t="shared" si="7"/>
        <v>0</v>
      </c>
      <c r="T21" s="50">
        <f t="shared" si="7"/>
        <v>0</v>
      </c>
      <c r="U21" s="50">
        <f t="shared" si="7"/>
        <v>0</v>
      </c>
      <c r="V21" s="50">
        <f t="shared" si="7"/>
        <v>0</v>
      </c>
      <c r="W21" s="50">
        <f t="shared" si="7"/>
        <v>0</v>
      </c>
      <c r="X21" s="50">
        <f>+X22+X23</f>
        <v>0</v>
      </c>
      <c r="Y21" s="50">
        <f>+Y22+Y23</f>
        <v>0</v>
      </c>
      <c r="Z21" s="50">
        <f>+Z22+Z23</f>
        <v>0</v>
      </c>
    </row>
    <row r="22" spans="1:26" ht="27.6" x14ac:dyDescent="0.3">
      <c r="A22" s="62" t="s">
        <v>218</v>
      </c>
      <c r="B22" s="123"/>
      <c r="C22" s="124"/>
      <c r="D22" s="46"/>
      <c r="E22" s="50">
        <f>SUM(F22:S22)</f>
        <v>0</v>
      </c>
      <c r="F22" s="50">
        <f>Разд.1.1!E22</f>
        <v>0</v>
      </c>
      <c r="G22" s="50">
        <f>Разд.1.2!E22</f>
        <v>0</v>
      </c>
      <c r="H22" s="50">
        <f>Разд.1.3!E22</f>
        <v>0</v>
      </c>
      <c r="I22" s="50">
        <f>Разд.1.4!E22</f>
        <v>0</v>
      </c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8"/>
      <c r="U22" s="48"/>
      <c r="V22" s="48"/>
      <c r="W22" s="48"/>
      <c r="X22" s="48"/>
      <c r="Y22" s="48"/>
      <c r="Z22" s="48"/>
    </row>
    <row r="23" spans="1:26" hidden="1" x14ac:dyDescent="0.3">
      <c r="A23" s="61"/>
      <c r="B23" s="5"/>
      <c r="C23" s="46">
        <v>180</v>
      </c>
      <c r="D23" s="48"/>
      <c r="E23" s="50">
        <f t="shared" ref="E23:E30" si="8">SUM(F23:S23)</f>
        <v>0</v>
      </c>
      <c r="F23" s="50">
        <f>Разд.1.1!E23</f>
        <v>0</v>
      </c>
      <c r="G23" s="50">
        <f>Разд.1.2!E23</f>
        <v>0</v>
      </c>
      <c r="H23" s="50">
        <f>Разд.1.3!E23</f>
        <v>0</v>
      </c>
      <c r="I23" s="50">
        <f>Разд.1.4!E23</f>
        <v>0</v>
      </c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</row>
    <row r="24" spans="1:26" hidden="1" x14ac:dyDescent="0.3">
      <c r="A24" s="74"/>
      <c r="B24" s="5"/>
      <c r="C24" s="46">
        <v>180</v>
      </c>
      <c r="D24" s="48"/>
      <c r="E24" s="50">
        <f t="shared" si="8"/>
        <v>0</v>
      </c>
      <c r="F24" s="50">
        <f>Разд.1.1!E24</f>
        <v>0</v>
      </c>
      <c r="G24" s="50">
        <f>Разд.1.2!E24</f>
        <v>0</v>
      </c>
      <c r="H24" s="50">
        <f>Разд.1.3!E24</f>
        <v>0</v>
      </c>
      <c r="I24" s="50">
        <f>Разд.1.4!E24</f>
        <v>0</v>
      </c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</row>
    <row r="25" spans="1:26" ht="27.6" x14ac:dyDescent="0.3">
      <c r="A25" s="32" t="s">
        <v>41</v>
      </c>
      <c r="B25" s="8" t="s">
        <v>42</v>
      </c>
      <c r="C25" s="47"/>
      <c r="D25" s="47"/>
      <c r="E25" s="49">
        <f>E26+E27+E28</f>
        <v>0</v>
      </c>
      <c r="F25" s="49">
        <f>F26+F27</f>
        <v>0</v>
      </c>
      <c r="G25" s="49">
        <f t="shared" ref="G25:I25" si="9">G26+G27</f>
        <v>0</v>
      </c>
      <c r="H25" s="49">
        <f t="shared" si="9"/>
        <v>0</v>
      </c>
      <c r="I25" s="49">
        <f t="shared" si="9"/>
        <v>0</v>
      </c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</row>
    <row r="26" spans="1:26" x14ac:dyDescent="0.3">
      <c r="A26" s="61" t="s">
        <v>23</v>
      </c>
      <c r="B26" s="5"/>
      <c r="C26" s="46"/>
      <c r="D26" s="46"/>
      <c r="E26" s="50">
        <f t="shared" si="8"/>
        <v>0</v>
      </c>
      <c r="F26" s="50">
        <f>Разд.1.1!E26</f>
        <v>0</v>
      </c>
      <c r="G26" s="50">
        <f>Разд.1.2!E26</f>
        <v>0</v>
      </c>
      <c r="H26" s="50">
        <f>Разд.1.3!E26</f>
        <v>0</v>
      </c>
      <c r="I26" s="50">
        <f>Разд.1.4!E26</f>
        <v>0</v>
      </c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 s="48"/>
    </row>
    <row r="27" spans="1:26" x14ac:dyDescent="0.3">
      <c r="A27" s="61"/>
      <c r="B27" s="5"/>
      <c r="C27" s="46"/>
      <c r="D27" s="46"/>
      <c r="E27" s="50">
        <f t="shared" si="8"/>
        <v>0</v>
      </c>
      <c r="F27" s="50">
        <f>Разд.1.1!E27</f>
        <v>0</v>
      </c>
      <c r="G27" s="50">
        <f>Разд.1.2!E27</f>
        <v>0</v>
      </c>
      <c r="H27" s="50">
        <f>Разд.1.3!E27</f>
        <v>0</v>
      </c>
      <c r="I27" s="50">
        <f>Разд.1.4!E27</f>
        <v>0</v>
      </c>
      <c r="J27" s="48"/>
      <c r="K27" s="48"/>
      <c r="L27" s="48"/>
      <c r="M27" s="48"/>
      <c r="N27" s="48"/>
      <c r="O27" s="48"/>
      <c r="P27" s="48"/>
      <c r="Q27" s="48"/>
      <c r="R27" s="48"/>
      <c r="S27" s="48"/>
      <c r="T27" s="48"/>
      <c r="U27" s="48"/>
      <c r="V27" s="48"/>
      <c r="W27" s="48"/>
      <c r="X27" s="48"/>
      <c r="Y27" s="48"/>
      <c r="Z27" s="48"/>
    </row>
    <row r="28" spans="1:26" x14ac:dyDescent="0.3">
      <c r="A28" s="61" t="s">
        <v>43</v>
      </c>
      <c r="B28" s="5" t="s">
        <v>44</v>
      </c>
      <c r="C28" s="46" t="s">
        <v>19</v>
      </c>
      <c r="D28" s="46"/>
      <c r="E28" s="50">
        <f t="shared" si="8"/>
        <v>0</v>
      </c>
      <c r="F28" s="50">
        <f>Разд.1.1!E28</f>
        <v>0</v>
      </c>
      <c r="G28" s="50">
        <f>Разд.1.2!E28</f>
        <v>0</v>
      </c>
      <c r="H28" s="50">
        <f>Разд.1.3!E28</f>
        <v>0</v>
      </c>
      <c r="I28" s="50">
        <f>Разд.1.4!E28</f>
        <v>0</v>
      </c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8"/>
      <c r="V28" s="48"/>
      <c r="W28" s="48"/>
      <c r="X28" s="48"/>
      <c r="Y28" s="48"/>
      <c r="Z28" s="48"/>
    </row>
    <row r="29" spans="1:26" ht="41.4" x14ac:dyDescent="0.3">
      <c r="A29" s="33" t="s">
        <v>191</v>
      </c>
      <c r="B29" s="5" t="s">
        <v>45</v>
      </c>
      <c r="C29" s="46">
        <v>510</v>
      </c>
      <c r="D29" s="46"/>
      <c r="E29" s="50">
        <f t="shared" si="8"/>
        <v>0</v>
      </c>
      <c r="F29" s="50">
        <f>Разд.1.1!E29</f>
        <v>0</v>
      </c>
      <c r="G29" s="50">
        <f>Разд.1.2!E29</f>
        <v>0</v>
      </c>
      <c r="H29" s="50">
        <f>Разд.1.3!E29</f>
        <v>0</v>
      </c>
      <c r="I29" s="50" t="s">
        <v>19</v>
      </c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 t="s">
        <v>19</v>
      </c>
    </row>
    <row r="30" spans="1:26" x14ac:dyDescent="0.3">
      <c r="A30" s="61"/>
      <c r="B30" s="5"/>
      <c r="C30" s="46"/>
      <c r="D30" s="46"/>
      <c r="E30" s="50">
        <f t="shared" si="8"/>
        <v>0</v>
      </c>
      <c r="F30" s="50">
        <f>Разд.1.1!E30</f>
        <v>0</v>
      </c>
      <c r="G30" s="50">
        <f>Разд.1.2!E30</f>
        <v>0</v>
      </c>
      <c r="H30" s="50">
        <f>Разд.1.3!E30</f>
        <v>0</v>
      </c>
      <c r="I30" s="50" t="str">
        <f>Разд.1.4!E30</f>
        <v>Х</v>
      </c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8"/>
      <c r="U30" s="48"/>
      <c r="V30" s="48"/>
      <c r="W30" s="48"/>
      <c r="X30" s="48"/>
      <c r="Y30" s="48"/>
      <c r="Z30" s="48" t="s">
        <v>19</v>
      </c>
    </row>
    <row r="31" spans="1:26" ht="22.8" x14ac:dyDescent="0.3">
      <c r="A31" s="55" t="s">
        <v>46</v>
      </c>
      <c r="B31" s="28" t="s">
        <v>49</v>
      </c>
      <c r="C31" s="56" t="s">
        <v>19</v>
      </c>
      <c r="D31" s="56"/>
      <c r="E31" s="52">
        <f>+E32+E45+E52+E56+E63+E65+E80+E84</f>
        <v>42184106</v>
      </c>
      <c r="F31" s="52">
        <f>+F32+F45+F52+F56+F63+F65+F80+F84</f>
        <v>43416811.710000001</v>
      </c>
      <c r="G31" s="52"/>
      <c r="H31" s="52"/>
      <c r="I31" s="52" t="s">
        <v>19</v>
      </c>
      <c r="J31" s="49">
        <f t="shared" ref="J31:Y31" si="10">+J32+J45+J52+J56+J63+J65+J80+J84</f>
        <v>0</v>
      </c>
      <c r="K31" s="49">
        <f t="shared" si="10"/>
        <v>0</v>
      </c>
      <c r="L31" s="49">
        <f t="shared" si="10"/>
        <v>0</v>
      </c>
      <c r="M31" s="49">
        <f t="shared" si="10"/>
        <v>0</v>
      </c>
      <c r="N31" s="49">
        <f t="shared" si="10"/>
        <v>0</v>
      </c>
      <c r="O31" s="49">
        <f t="shared" si="10"/>
        <v>0</v>
      </c>
      <c r="P31" s="49">
        <f t="shared" si="10"/>
        <v>0</v>
      </c>
      <c r="Q31" s="49">
        <f t="shared" si="10"/>
        <v>0</v>
      </c>
      <c r="R31" s="49">
        <f t="shared" si="10"/>
        <v>0</v>
      </c>
      <c r="S31" s="49">
        <f t="shared" si="10"/>
        <v>0</v>
      </c>
      <c r="T31" s="49">
        <f t="shared" si="10"/>
        <v>0</v>
      </c>
      <c r="U31" s="49">
        <f t="shared" si="10"/>
        <v>0</v>
      </c>
      <c r="V31" s="49">
        <f t="shared" si="10"/>
        <v>0</v>
      </c>
      <c r="W31" s="49">
        <f t="shared" si="10"/>
        <v>0</v>
      </c>
      <c r="X31" s="49">
        <f t="shared" si="10"/>
        <v>0</v>
      </c>
      <c r="Y31" s="49">
        <f t="shared" si="10"/>
        <v>0</v>
      </c>
      <c r="Z31" s="49" t="s">
        <v>19</v>
      </c>
    </row>
    <row r="32" spans="1:26" ht="27.6" x14ac:dyDescent="0.3">
      <c r="A32" s="32" t="s">
        <v>47</v>
      </c>
      <c r="B32" s="8" t="s">
        <v>50</v>
      </c>
      <c r="C32" s="47" t="s">
        <v>19</v>
      </c>
      <c r="D32" s="47"/>
      <c r="E32" s="53">
        <f>+E33+E34+E35+E36+E39+E41+E42</f>
        <v>39792378</v>
      </c>
      <c r="F32" s="53">
        <f t="shared" ref="F32" si="11">+F33+F34+F35+F36+F39+F41+F42</f>
        <v>39792378</v>
      </c>
      <c r="G32" s="53"/>
      <c r="H32" s="53"/>
      <c r="I32" s="49" t="str">
        <f>Разд.1.4!E32</f>
        <v>Х</v>
      </c>
      <c r="J32" s="50">
        <f>+J33+J36+J39+J41</f>
        <v>0</v>
      </c>
      <c r="K32" s="50">
        <f t="shared" ref="K32:W32" si="12">+K33+K36+K39+K41</f>
        <v>0</v>
      </c>
      <c r="L32" s="50">
        <f t="shared" si="12"/>
        <v>0</v>
      </c>
      <c r="M32" s="50">
        <f t="shared" si="12"/>
        <v>0</v>
      </c>
      <c r="N32" s="50">
        <f t="shared" si="12"/>
        <v>0</v>
      </c>
      <c r="O32" s="50">
        <f t="shared" si="12"/>
        <v>0</v>
      </c>
      <c r="P32" s="50">
        <f t="shared" si="12"/>
        <v>0</v>
      </c>
      <c r="Q32" s="50">
        <f t="shared" si="12"/>
        <v>0</v>
      </c>
      <c r="R32" s="50">
        <f t="shared" si="12"/>
        <v>0</v>
      </c>
      <c r="S32" s="50">
        <f t="shared" si="12"/>
        <v>0</v>
      </c>
      <c r="T32" s="50">
        <f t="shared" si="12"/>
        <v>0</v>
      </c>
      <c r="U32" s="50">
        <f t="shared" si="12"/>
        <v>0</v>
      </c>
      <c r="V32" s="50">
        <f t="shared" si="12"/>
        <v>0</v>
      </c>
      <c r="W32" s="50">
        <f t="shared" si="12"/>
        <v>0</v>
      </c>
      <c r="X32" s="50"/>
      <c r="Y32" s="50"/>
      <c r="Z32" s="50" t="s">
        <v>19</v>
      </c>
    </row>
    <row r="33" spans="1:26" ht="27.6" x14ac:dyDescent="0.3">
      <c r="A33" s="61" t="s">
        <v>48</v>
      </c>
      <c r="B33" s="5" t="s">
        <v>51</v>
      </c>
      <c r="C33" s="46">
        <v>111</v>
      </c>
      <c r="D33" s="46"/>
      <c r="E33" s="50">
        <f t="shared" ref="E33:E85" si="13">SUM(F33:S33)</f>
        <v>30550563.260000002</v>
      </c>
      <c r="F33" s="50">
        <f>Разд.1.1!E33</f>
        <v>30550563.260000002</v>
      </c>
      <c r="G33" s="50"/>
      <c r="H33" s="50"/>
      <c r="I33" s="50" t="str">
        <f>Разд.1.4!E33</f>
        <v>Х</v>
      </c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 t="s">
        <v>19</v>
      </c>
    </row>
    <row r="34" spans="1:26" x14ac:dyDescent="0.3">
      <c r="A34" s="61" t="s">
        <v>52</v>
      </c>
      <c r="B34" s="5" t="s">
        <v>53</v>
      </c>
      <c r="C34" s="46">
        <v>112</v>
      </c>
      <c r="D34" s="46"/>
      <c r="E34" s="50">
        <f t="shared" si="13"/>
        <v>0</v>
      </c>
      <c r="F34" s="50">
        <f>Разд.1.1!E34</f>
        <v>0</v>
      </c>
      <c r="G34" s="50"/>
      <c r="H34" s="50"/>
      <c r="I34" s="50" t="str">
        <f>Разд.1.4!E34</f>
        <v>Х</v>
      </c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 t="s">
        <v>19</v>
      </c>
    </row>
    <row r="35" spans="1:26" ht="27.6" x14ac:dyDescent="0.3">
      <c r="A35" s="61" t="s">
        <v>55</v>
      </c>
      <c r="B35" s="5" t="s">
        <v>54</v>
      </c>
      <c r="C35" s="46">
        <v>113</v>
      </c>
      <c r="D35" s="46"/>
      <c r="E35" s="50">
        <f t="shared" si="13"/>
        <v>0</v>
      </c>
      <c r="F35" s="50">
        <f>Разд.1.1!E35</f>
        <v>0</v>
      </c>
      <c r="G35" s="50"/>
      <c r="H35" s="50"/>
      <c r="I35" s="50" t="str">
        <f>Разд.1.4!E35</f>
        <v>Х</v>
      </c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 t="s">
        <v>19</v>
      </c>
    </row>
    <row r="36" spans="1:26" ht="27.6" x14ac:dyDescent="0.3">
      <c r="A36" s="61" t="s">
        <v>56</v>
      </c>
      <c r="B36" s="5" t="s">
        <v>57</v>
      </c>
      <c r="C36" s="46">
        <v>119</v>
      </c>
      <c r="D36" s="46"/>
      <c r="E36" s="50">
        <f t="shared" si="13"/>
        <v>9241814.7400000002</v>
      </c>
      <c r="F36" s="50">
        <f>Разд.1.1!E36</f>
        <v>9241814.7400000002</v>
      </c>
      <c r="G36" s="50"/>
      <c r="H36" s="50"/>
      <c r="I36" s="50" t="str">
        <f>Разд.1.4!E36</f>
        <v>Х</v>
      </c>
      <c r="J36" s="48">
        <f>+J37+J38</f>
        <v>0</v>
      </c>
      <c r="K36" s="48">
        <f t="shared" ref="K36:W36" si="14">+K37+K38</f>
        <v>0</v>
      </c>
      <c r="L36" s="48">
        <f t="shared" si="14"/>
        <v>0</v>
      </c>
      <c r="M36" s="48">
        <f t="shared" si="14"/>
        <v>0</v>
      </c>
      <c r="N36" s="48">
        <f t="shared" si="14"/>
        <v>0</v>
      </c>
      <c r="O36" s="48">
        <f t="shared" si="14"/>
        <v>0</v>
      </c>
      <c r="P36" s="48">
        <f t="shared" si="14"/>
        <v>0</v>
      </c>
      <c r="Q36" s="48">
        <f t="shared" si="14"/>
        <v>0</v>
      </c>
      <c r="R36" s="48">
        <f t="shared" si="14"/>
        <v>0</v>
      </c>
      <c r="S36" s="48">
        <f t="shared" si="14"/>
        <v>0</v>
      </c>
      <c r="T36" s="48">
        <f t="shared" si="14"/>
        <v>0</v>
      </c>
      <c r="U36" s="48">
        <f t="shared" si="14"/>
        <v>0</v>
      </c>
      <c r="V36" s="48">
        <f t="shared" si="14"/>
        <v>0</v>
      </c>
      <c r="W36" s="48">
        <f t="shared" si="14"/>
        <v>0</v>
      </c>
      <c r="X36" s="48"/>
      <c r="Y36" s="48"/>
      <c r="Z36" s="48" t="s">
        <v>19</v>
      </c>
    </row>
    <row r="37" spans="1:26" ht="27.6" x14ac:dyDescent="0.3">
      <c r="A37" s="61" t="s">
        <v>59</v>
      </c>
      <c r="B37" s="5" t="s">
        <v>58</v>
      </c>
      <c r="C37" s="46">
        <v>119</v>
      </c>
      <c r="D37" s="46"/>
      <c r="E37" s="50">
        <f t="shared" si="13"/>
        <v>9241814.7400000002</v>
      </c>
      <c r="F37" s="50">
        <f>Разд.1.1!E37</f>
        <v>9241814.7400000002</v>
      </c>
      <c r="G37" s="50"/>
      <c r="H37" s="50"/>
      <c r="I37" s="50" t="str">
        <f>Разд.1.4!E37</f>
        <v>Х</v>
      </c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 t="s">
        <v>19</v>
      </c>
    </row>
    <row r="38" spans="1:26" x14ac:dyDescent="0.3">
      <c r="A38" s="61" t="s">
        <v>60</v>
      </c>
      <c r="B38" s="5" t="s">
        <v>62</v>
      </c>
      <c r="C38" s="46">
        <v>119</v>
      </c>
      <c r="D38" s="46"/>
      <c r="E38" s="50">
        <f t="shared" si="13"/>
        <v>0</v>
      </c>
      <c r="F38" s="50">
        <f>Разд.1.1!E38</f>
        <v>0</v>
      </c>
      <c r="G38" s="50"/>
      <c r="H38" s="50"/>
      <c r="I38" s="50" t="str">
        <f>Разд.1.4!E38</f>
        <v>Х</v>
      </c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 t="s">
        <v>19</v>
      </c>
    </row>
    <row r="39" spans="1:26" ht="27.6" x14ac:dyDescent="0.3">
      <c r="A39" s="61" t="s">
        <v>61</v>
      </c>
      <c r="B39" s="5" t="s">
        <v>63</v>
      </c>
      <c r="C39" s="46">
        <v>131</v>
      </c>
      <c r="D39" s="46"/>
      <c r="E39" s="50">
        <f t="shared" si="13"/>
        <v>0</v>
      </c>
      <c r="F39" s="50">
        <f>Разд.1.1!E39</f>
        <v>0</v>
      </c>
      <c r="G39" s="50"/>
      <c r="H39" s="50"/>
      <c r="I39" s="50" t="str">
        <f>Разд.1.4!E39</f>
        <v>Х</v>
      </c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 t="s">
        <v>19</v>
      </c>
    </row>
    <row r="40" spans="1:26" ht="27.6" x14ac:dyDescent="0.3">
      <c r="A40" s="106" t="s">
        <v>230</v>
      </c>
      <c r="B40" s="126" t="s">
        <v>64</v>
      </c>
      <c r="C40" s="127">
        <v>133</v>
      </c>
      <c r="D40" s="46"/>
      <c r="E40" s="50"/>
      <c r="F40" s="50"/>
      <c r="G40" s="50"/>
      <c r="H40" s="50"/>
      <c r="I40" s="50"/>
      <c r="J40" s="48"/>
      <c r="K40" s="48"/>
      <c r="L40" s="48"/>
      <c r="M40" s="48"/>
      <c r="N40" s="48"/>
      <c r="O40" s="48"/>
      <c r="P40" s="48"/>
      <c r="Q40" s="48"/>
      <c r="R40" s="48"/>
      <c r="S40" s="48"/>
      <c r="T40" s="48"/>
      <c r="U40" s="48"/>
      <c r="V40" s="48"/>
      <c r="W40" s="48"/>
      <c r="X40" s="48"/>
      <c r="Y40" s="48"/>
      <c r="Z40" s="48"/>
    </row>
    <row r="41" spans="1:26" x14ac:dyDescent="0.3">
      <c r="A41" s="106" t="s">
        <v>65</v>
      </c>
      <c r="B41" s="126" t="s">
        <v>67</v>
      </c>
      <c r="C41" s="127">
        <v>134</v>
      </c>
      <c r="D41" s="46"/>
      <c r="E41" s="50">
        <f t="shared" si="13"/>
        <v>0</v>
      </c>
      <c r="F41" s="50">
        <f>Разд.1.1!E41</f>
        <v>0</v>
      </c>
      <c r="G41" s="50"/>
      <c r="H41" s="50"/>
      <c r="I41" s="50" t="str">
        <f>Разд.1.4!E41</f>
        <v>Х</v>
      </c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 t="s">
        <v>19</v>
      </c>
    </row>
    <row r="42" spans="1:26" ht="27.6" x14ac:dyDescent="0.3">
      <c r="A42" s="106" t="s">
        <v>66</v>
      </c>
      <c r="B42" s="126" t="s">
        <v>220</v>
      </c>
      <c r="C42" s="127">
        <v>139</v>
      </c>
      <c r="D42" s="46"/>
      <c r="E42" s="50">
        <f t="shared" si="13"/>
        <v>0</v>
      </c>
      <c r="F42" s="50">
        <f>Разд.1.1!E42</f>
        <v>0</v>
      </c>
      <c r="G42" s="50"/>
      <c r="H42" s="50"/>
      <c r="I42" s="50" t="str">
        <f>Разд.1.4!E42</f>
        <v>Х</v>
      </c>
      <c r="J42" s="48"/>
      <c r="K42" s="48"/>
      <c r="L42" s="48"/>
      <c r="M42" s="48"/>
      <c r="N42" s="48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 t="s">
        <v>19</v>
      </c>
    </row>
    <row r="43" spans="1:26" ht="27.6" x14ac:dyDescent="0.3">
      <c r="A43" s="106" t="s">
        <v>68</v>
      </c>
      <c r="B43" s="126" t="s">
        <v>221</v>
      </c>
      <c r="C43" s="127">
        <v>139</v>
      </c>
      <c r="D43" s="46"/>
      <c r="E43" s="50">
        <f t="shared" si="13"/>
        <v>0</v>
      </c>
      <c r="F43" s="50">
        <f>Разд.1.1!E43</f>
        <v>0</v>
      </c>
      <c r="G43" s="50"/>
      <c r="H43" s="50"/>
      <c r="I43" s="50" t="str">
        <f>Разд.1.4!E43</f>
        <v>Х</v>
      </c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 t="s">
        <v>19</v>
      </c>
    </row>
    <row r="44" spans="1:26" x14ac:dyDescent="0.3">
      <c r="A44" s="106"/>
      <c r="B44" s="126"/>
      <c r="C44" s="127"/>
      <c r="D44" s="46"/>
      <c r="E44" s="50">
        <f t="shared" si="13"/>
        <v>0</v>
      </c>
      <c r="F44" s="50">
        <f>Разд.1.1!E44</f>
        <v>0</v>
      </c>
      <c r="G44" s="50"/>
      <c r="H44" s="50"/>
      <c r="I44" s="50" t="str">
        <f>Разд.1.4!E44</f>
        <v>Х</v>
      </c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 t="s">
        <v>19</v>
      </c>
    </row>
    <row r="45" spans="1:26" x14ac:dyDescent="0.3">
      <c r="A45" s="32" t="s">
        <v>70</v>
      </c>
      <c r="B45" s="8" t="s">
        <v>69</v>
      </c>
      <c r="C45" s="47">
        <v>300</v>
      </c>
      <c r="D45" s="47"/>
      <c r="E45" s="49">
        <f>+E46+E49+E50+E51</f>
        <v>0</v>
      </c>
      <c r="F45" s="49">
        <f t="shared" ref="F45" si="15">+F46+F49+F50+F51</f>
        <v>0</v>
      </c>
      <c r="G45" s="49"/>
      <c r="H45" s="49"/>
      <c r="I45" s="49" t="str">
        <f>Разд.1.4!E45</f>
        <v>Х</v>
      </c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 t="s">
        <v>19</v>
      </c>
    </row>
    <row r="46" spans="1:26" ht="41.4" x14ac:dyDescent="0.3">
      <c r="A46" s="61" t="s">
        <v>71</v>
      </c>
      <c r="B46" s="5" t="s">
        <v>72</v>
      </c>
      <c r="C46" s="128">
        <v>320</v>
      </c>
      <c r="D46" s="46"/>
      <c r="E46" s="50">
        <f t="shared" si="13"/>
        <v>0</v>
      </c>
      <c r="F46" s="50">
        <f>Разд.1.1!E46</f>
        <v>0</v>
      </c>
      <c r="G46" s="50"/>
      <c r="H46" s="50"/>
      <c r="I46" s="50" t="str">
        <f>Разд.1.4!E46</f>
        <v>Х</v>
      </c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 t="s">
        <v>19</v>
      </c>
    </row>
    <row r="47" spans="1:26" ht="41.4" x14ac:dyDescent="0.3">
      <c r="A47" s="61" t="s">
        <v>99</v>
      </c>
      <c r="B47" s="5" t="s">
        <v>73</v>
      </c>
      <c r="C47" s="46">
        <v>321</v>
      </c>
      <c r="D47" s="46"/>
      <c r="E47" s="50">
        <f t="shared" si="13"/>
        <v>0</v>
      </c>
      <c r="F47" s="50">
        <f>Разд.1.1!E47</f>
        <v>0</v>
      </c>
      <c r="G47" s="50"/>
      <c r="H47" s="50"/>
      <c r="I47" s="50" t="str">
        <f>Разд.1.4!E47</f>
        <v>Х</v>
      </c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 t="s">
        <v>19</v>
      </c>
    </row>
    <row r="48" spans="1:26" x14ac:dyDescent="0.3">
      <c r="A48" s="61"/>
      <c r="B48" s="5"/>
      <c r="C48" s="46"/>
      <c r="D48" s="46"/>
      <c r="E48" s="50">
        <f t="shared" si="13"/>
        <v>0</v>
      </c>
      <c r="F48" s="50">
        <f>Разд.1.1!E48</f>
        <v>0</v>
      </c>
      <c r="G48" s="50"/>
      <c r="H48" s="50"/>
      <c r="I48" s="50">
        <f>Разд.1.4!E48</f>
        <v>0</v>
      </c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</row>
    <row r="49" spans="1:26" ht="27.6" x14ac:dyDescent="0.3">
      <c r="A49" s="61" t="s">
        <v>74</v>
      </c>
      <c r="B49" s="5" t="s">
        <v>75</v>
      </c>
      <c r="C49" s="46">
        <v>340</v>
      </c>
      <c r="D49" s="46"/>
      <c r="E49" s="50">
        <f t="shared" si="13"/>
        <v>0</v>
      </c>
      <c r="F49" s="50">
        <f>Разд.1.1!E49</f>
        <v>0</v>
      </c>
      <c r="G49" s="50"/>
      <c r="H49" s="50"/>
      <c r="I49" s="50" t="str">
        <f>Разд.1.4!E49</f>
        <v>Х</v>
      </c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 t="s">
        <v>19</v>
      </c>
    </row>
    <row r="50" spans="1:26" ht="45" customHeight="1" x14ac:dyDescent="0.3">
      <c r="A50" s="61" t="s">
        <v>77</v>
      </c>
      <c r="B50" s="5" t="s">
        <v>76</v>
      </c>
      <c r="C50" s="46">
        <v>350</v>
      </c>
      <c r="D50" s="46"/>
      <c r="E50" s="50">
        <f t="shared" si="13"/>
        <v>0</v>
      </c>
      <c r="F50" s="50">
        <f>Разд.1.1!E50</f>
        <v>0</v>
      </c>
      <c r="G50" s="50"/>
      <c r="H50" s="50"/>
      <c r="I50" s="50" t="str">
        <f>Разд.1.4!E50</f>
        <v>Х</v>
      </c>
      <c r="J50" s="48"/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 t="s">
        <v>19</v>
      </c>
    </row>
    <row r="51" spans="1:26" x14ac:dyDescent="0.3">
      <c r="A51" s="106" t="s">
        <v>222</v>
      </c>
      <c r="B51" s="5" t="s">
        <v>78</v>
      </c>
      <c r="C51" s="46">
        <v>360</v>
      </c>
      <c r="D51" s="46"/>
      <c r="E51" s="50">
        <f t="shared" si="13"/>
        <v>0</v>
      </c>
      <c r="F51" s="50">
        <f>Разд.1.1!E51</f>
        <v>0</v>
      </c>
      <c r="G51" s="50"/>
      <c r="H51" s="50"/>
      <c r="I51" s="50" t="str">
        <f>Разд.1.4!E51</f>
        <v>Х</v>
      </c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 t="s">
        <v>19</v>
      </c>
    </row>
    <row r="52" spans="1:26" x14ac:dyDescent="0.3">
      <c r="A52" s="32" t="s">
        <v>80</v>
      </c>
      <c r="B52" s="8" t="s">
        <v>79</v>
      </c>
      <c r="C52" s="47">
        <v>850</v>
      </c>
      <c r="D52" s="47"/>
      <c r="E52" s="49">
        <f>+E53+E54+E55</f>
        <v>5000</v>
      </c>
      <c r="F52" s="49">
        <f t="shared" ref="F52" si="16">+F53+F54+F55</f>
        <v>5000</v>
      </c>
      <c r="G52" s="49"/>
      <c r="H52" s="49"/>
      <c r="I52" s="49" t="str">
        <f>Разд.1.4!E52</f>
        <v>Х</v>
      </c>
      <c r="J52" s="50">
        <f>+J53+J54+J55</f>
        <v>0</v>
      </c>
      <c r="K52" s="50">
        <f t="shared" ref="K52:W52" si="17">+K53+K54+K55</f>
        <v>0</v>
      </c>
      <c r="L52" s="50">
        <f t="shared" si="17"/>
        <v>0</v>
      </c>
      <c r="M52" s="50">
        <f t="shared" si="17"/>
        <v>0</v>
      </c>
      <c r="N52" s="50">
        <f t="shared" si="17"/>
        <v>0</v>
      </c>
      <c r="O52" s="50">
        <f t="shared" si="17"/>
        <v>0</v>
      </c>
      <c r="P52" s="50">
        <f t="shared" si="17"/>
        <v>0</v>
      </c>
      <c r="Q52" s="50">
        <f t="shared" si="17"/>
        <v>0</v>
      </c>
      <c r="R52" s="50">
        <f t="shared" si="17"/>
        <v>0</v>
      </c>
      <c r="S52" s="50">
        <f t="shared" si="17"/>
        <v>0</v>
      </c>
      <c r="T52" s="50">
        <f t="shared" si="17"/>
        <v>0</v>
      </c>
      <c r="U52" s="50">
        <f t="shared" si="17"/>
        <v>0</v>
      </c>
      <c r="V52" s="50">
        <f t="shared" si="17"/>
        <v>0</v>
      </c>
      <c r="W52" s="50">
        <f t="shared" si="17"/>
        <v>0</v>
      </c>
      <c r="X52" s="50"/>
      <c r="Y52" s="50"/>
      <c r="Z52" s="50" t="s">
        <v>19</v>
      </c>
    </row>
    <row r="53" spans="1:26" ht="27.6" x14ac:dyDescent="0.3">
      <c r="A53" s="61" t="s">
        <v>81</v>
      </c>
      <c r="B53" s="5" t="s">
        <v>82</v>
      </c>
      <c r="C53" s="46">
        <v>851</v>
      </c>
      <c r="D53" s="46"/>
      <c r="E53" s="50">
        <f t="shared" si="13"/>
        <v>0</v>
      </c>
      <c r="F53" s="50">
        <f>Разд.1.1!E53</f>
        <v>0</v>
      </c>
      <c r="G53" s="50"/>
      <c r="H53" s="50"/>
      <c r="I53" s="50" t="str">
        <f>Разд.1.4!E53</f>
        <v>Х</v>
      </c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 t="s">
        <v>19</v>
      </c>
    </row>
    <row r="54" spans="1:26" ht="27.6" x14ac:dyDescent="0.3">
      <c r="A54" s="61" t="s">
        <v>84</v>
      </c>
      <c r="B54" s="5" t="s">
        <v>83</v>
      </c>
      <c r="C54" s="46">
        <v>852</v>
      </c>
      <c r="D54" s="46"/>
      <c r="E54" s="50">
        <f t="shared" si="13"/>
        <v>5000</v>
      </c>
      <c r="F54" s="50">
        <v>5000</v>
      </c>
      <c r="G54" s="50"/>
      <c r="H54" s="50"/>
      <c r="I54" s="50" t="str">
        <f>Разд.1.4!E54</f>
        <v>Х</v>
      </c>
      <c r="J54" s="48"/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 t="s">
        <v>19</v>
      </c>
    </row>
    <row r="55" spans="1:26" x14ac:dyDescent="0.3">
      <c r="A55" s="61" t="s">
        <v>85</v>
      </c>
      <c r="B55" s="5" t="s">
        <v>86</v>
      </c>
      <c r="C55" s="46">
        <v>853</v>
      </c>
      <c r="D55" s="46"/>
      <c r="E55" s="50">
        <f t="shared" si="13"/>
        <v>0</v>
      </c>
      <c r="F55" s="50">
        <f>Разд.1.1!E55</f>
        <v>0</v>
      </c>
      <c r="G55" s="50"/>
      <c r="H55" s="50"/>
      <c r="I55" s="50" t="str">
        <f>Разд.1.4!E55</f>
        <v>Х</v>
      </c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 t="s">
        <v>19</v>
      </c>
    </row>
    <row r="56" spans="1:26" x14ac:dyDescent="0.3">
      <c r="A56" s="32" t="s">
        <v>88</v>
      </c>
      <c r="B56" s="8" t="s">
        <v>87</v>
      </c>
      <c r="C56" s="47" t="s">
        <v>19</v>
      </c>
      <c r="D56" s="47"/>
      <c r="E56" s="49">
        <f>+E60+E61+E62</f>
        <v>0</v>
      </c>
      <c r="F56" s="49">
        <f>F57+F58+F59++F60+F61+F62</f>
        <v>0</v>
      </c>
      <c r="G56" s="49"/>
      <c r="H56" s="49"/>
      <c r="I56" s="49" t="str">
        <f>Разд.1.4!E56</f>
        <v>Х</v>
      </c>
      <c r="J56" s="50">
        <f>+J61+J60+J62</f>
        <v>0</v>
      </c>
      <c r="K56" s="50">
        <f t="shared" ref="K56:W56" si="18">+K61+K60+K62</f>
        <v>0</v>
      </c>
      <c r="L56" s="50">
        <f t="shared" si="18"/>
        <v>0</v>
      </c>
      <c r="M56" s="50">
        <f t="shared" si="18"/>
        <v>0</v>
      </c>
      <c r="N56" s="50">
        <f t="shared" si="18"/>
        <v>0</v>
      </c>
      <c r="O56" s="50">
        <f t="shared" si="18"/>
        <v>0</v>
      </c>
      <c r="P56" s="50">
        <f t="shared" si="18"/>
        <v>0</v>
      </c>
      <c r="Q56" s="50">
        <f t="shared" si="18"/>
        <v>0</v>
      </c>
      <c r="R56" s="50">
        <f t="shared" si="18"/>
        <v>0</v>
      </c>
      <c r="S56" s="50">
        <f t="shared" si="18"/>
        <v>0</v>
      </c>
      <c r="T56" s="50">
        <f t="shared" si="18"/>
        <v>0</v>
      </c>
      <c r="U56" s="50">
        <f t="shared" si="18"/>
        <v>0</v>
      </c>
      <c r="V56" s="50">
        <f t="shared" si="18"/>
        <v>0</v>
      </c>
      <c r="W56" s="50">
        <f t="shared" si="18"/>
        <v>0</v>
      </c>
      <c r="X56" s="50"/>
      <c r="Y56" s="50"/>
      <c r="Z56" s="50" t="s">
        <v>19</v>
      </c>
    </row>
    <row r="57" spans="1:26" s="97" customFormat="1" x14ac:dyDescent="0.3">
      <c r="A57" s="106" t="s">
        <v>223</v>
      </c>
      <c r="B57" s="126" t="s">
        <v>89</v>
      </c>
      <c r="C57" s="127">
        <v>613</v>
      </c>
      <c r="D57" s="129"/>
      <c r="E57" s="130"/>
      <c r="F57" s="130">
        <f>Разд.1.1!E57</f>
        <v>0</v>
      </c>
      <c r="G57" s="130"/>
      <c r="H57" s="130"/>
      <c r="I57" s="130" t="str">
        <f>Разд.1.4!E54</f>
        <v>Х</v>
      </c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</row>
    <row r="58" spans="1:26" s="97" customFormat="1" x14ac:dyDescent="0.3">
      <c r="A58" s="106" t="s">
        <v>224</v>
      </c>
      <c r="B58" s="126" t="s">
        <v>90</v>
      </c>
      <c r="C58" s="127">
        <v>623</v>
      </c>
      <c r="D58" s="129"/>
      <c r="E58" s="130"/>
      <c r="F58" s="130">
        <f>Разд.1.1!E58</f>
        <v>0</v>
      </c>
      <c r="G58" s="130"/>
      <c r="H58" s="130"/>
      <c r="I58" s="130" t="str">
        <f>Разд.1.4!E55</f>
        <v>Х</v>
      </c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</row>
    <row r="59" spans="1:26" s="97" customFormat="1" ht="27.6" x14ac:dyDescent="0.3">
      <c r="A59" s="106" t="s">
        <v>225</v>
      </c>
      <c r="B59" s="126" t="s">
        <v>93</v>
      </c>
      <c r="C59" s="127">
        <v>634</v>
      </c>
      <c r="D59" s="129"/>
      <c r="E59" s="130"/>
      <c r="F59" s="130">
        <f>Разд.1.1!E59</f>
        <v>0</v>
      </c>
      <c r="G59" s="130"/>
      <c r="H59" s="130"/>
      <c r="I59" s="130" t="str">
        <f>Разд.1.4!E56</f>
        <v>Х</v>
      </c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</row>
    <row r="60" spans="1:26" ht="27.6" x14ac:dyDescent="0.3">
      <c r="A60" s="106" t="s">
        <v>226</v>
      </c>
      <c r="B60" s="126" t="s">
        <v>227</v>
      </c>
      <c r="C60" s="127">
        <v>810</v>
      </c>
      <c r="D60" s="127"/>
      <c r="E60" s="130">
        <f t="shared" si="13"/>
        <v>0</v>
      </c>
      <c r="F60" s="130">
        <f>Разд.1.1!E60</f>
        <v>0</v>
      </c>
      <c r="G60" s="130">
        <f>Разд.1.2!E60</f>
        <v>0</v>
      </c>
      <c r="H60" s="130">
        <f>Разд.1.3!E60</f>
        <v>0</v>
      </c>
      <c r="I60" s="130" t="str">
        <f>Разд.1.4!E60</f>
        <v>Х</v>
      </c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 t="s">
        <v>19</v>
      </c>
    </row>
    <row r="61" spans="1:26" x14ac:dyDescent="0.3">
      <c r="A61" s="106" t="s">
        <v>91</v>
      </c>
      <c r="B61" s="126" t="s">
        <v>228</v>
      </c>
      <c r="C61" s="127">
        <v>862</v>
      </c>
      <c r="D61" s="127"/>
      <c r="E61" s="130">
        <f t="shared" si="13"/>
        <v>0</v>
      </c>
      <c r="F61" s="130">
        <f>Разд.1.1!E61</f>
        <v>0</v>
      </c>
      <c r="G61" s="130">
        <f>Разд.1.2!E61</f>
        <v>0</v>
      </c>
      <c r="H61" s="130">
        <f>Разд.1.3!E61</f>
        <v>0</v>
      </c>
      <c r="I61" s="130" t="str">
        <f>Разд.1.4!E61</f>
        <v>Х</v>
      </c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 t="s">
        <v>19</v>
      </c>
    </row>
    <row r="62" spans="1:26" ht="27.6" x14ac:dyDescent="0.3">
      <c r="A62" s="106" t="s">
        <v>92</v>
      </c>
      <c r="B62" s="126" t="s">
        <v>229</v>
      </c>
      <c r="C62" s="127">
        <v>863</v>
      </c>
      <c r="D62" s="127"/>
      <c r="E62" s="130">
        <f t="shared" si="13"/>
        <v>0</v>
      </c>
      <c r="F62" s="130">
        <f>Разд.1.1!E62</f>
        <v>0</v>
      </c>
      <c r="G62" s="130">
        <f>Разд.1.2!E62</f>
        <v>0</v>
      </c>
      <c r="H62" s="130">
        <f>Разд.1.3!E62</f>
        <v>0</v>
      </c>
      <c r="I62" s="130" t="str">
        <f>Разд.1.4!E62</f>
        <v>Х</v>
      </c>
      <c r="J62" s="48"/>
      <c r="K62" s="48"/>
      <c r="L62" s="48"/>
      <c r="M62" s="48"/>
      <c r="N62" s="48"/>
      <c r="O62" s="48"/>
      <c r="P62" s="48"/>
      <c r="Q62" s="48"/>
      <c r="R62" s="48"/>
      <c r="S62" s="48"/>
      <c r="T62" s="48"/>
      <c r="U62" s="48"/>
      <c r="V62" s="48"/>
      <c r="W62" s="48"/>
      <c r="X62" s="48"/>
      <c r="Y62" s="48"/>
      <c r="Z62" s="48" t="s">
        <v>19</v>
      </c>
    </row>
    <row r="63" spans="1:26" x14ac:dyDescent="0.3">
      <c r="A63" s="32" t="s">
        <v>95</v>
      </c>
      <c r="B63" s="8" t="s">
        <v>96</v>
      </c>
      <c r="C63" s="47" t="s">
        <v>19</v>
      </c>
      <c r="D63" s="47"/>
      <c r="E63" s="49">
        <f>+E64</f>
        <v>0</v>
      </c>
      <c r="F63" s="49">
        <f t="shared" ref="F63:H63" si="19">+F64</f>
        <v>0</v>
      </c>
      <c r="G63" s="49">
        <f t="shared" si="19"/>
        <v>0</v>
      </c>
      <c r="H63" s="49">
        <f t="shared" si="19"/>
        <v>0</v>
      </c>
      <c r="I63" s="49" t="str">
        <f>Разд.1.4!E63</f>
        <v>Х</v>
      </c>
      <c r="J63" s="50">
        <f>+J64</f>
        <v>0</v>
      </c>
      <c r="K63" s="50">
        <f t="shared" ref="K63:W63" si="20">+K64</f>
        <v>0</v>
      </c>
      <c r="L63" s="50">
        <f t="shared" si="20"/>
        <v>0</v>
      </c>
      <c r="M63" s="50">
        <f t="shared" si="20"/>
        <v>0</v>
      </c>
      <c r="N63" s="50">
        <f t="shared" si="20"/>
        <v>0</v>
      </c>
      <c r="O63" s="50">
        <f t="shared" si="20"/>
        <v>0</v>
      </c>
      <c r="P63" s="50">
        <f t="shared" si="20"/>
        <v>0</v>
      </c>
      <c r="Q63" s="50">
        <f t="shared" si="20"/>
        <v>0</v>
      </c>
      <c r="R63" s="50">
        <f t="shared" si="20"/>
        <v>0</v>
      </c>
      <c r="S63" s="50">
        <f t="shared" si="20"/>
        <v>0</v>
      </c>
      <c r="T63" s="50">
        <f t="shared" si="20"/>
        <v>0</v>
      </c>
      <c r="U63" s="50">
        <f t="shared" si="20"/>
        <v>0</v>
      </c>
      <c r="V63" s="50">
        <f t="shared" si="20"/>
        <v>0</v>
      </c>
      <c r="W63" s="50">
        <f t="shared" si="20"/>
        <v>0</v>
      </c>
      <c r="X63" s="50"/>
      <c r="Y63" s="50"/>
      <c r="Z63" s="50" t="s">
        <v>19</v>
      </c>
    </row>
    <row r="64" spans="1:26" ht="27.6" x14ac:dyDescent="0.3">
      <c r="A64" s="61" t="s">
        <v>98</v>
      </c>
      <c r="B64" s="5" t="s">
        <v>97</v>
      </c>
      <c r="C64" s="46">
        <v>831</v>
      </c>
      <c r="D64" s="46"/>
      <c r="E64" s="50">
        <f t="shared" si="13"/>
        <v>0</v>
      </c>
      <c r="F64" s="50">
        <f>Разд.1.1!E64</f>
        <v>0</v>
      </c>
      <c r="G64" s="50">
        <f>Разд.1.2!E64</f>
        <v>0</v>
      </c>
      <c r="H64" s="50">
        <f>Разд.1.3!E64</f>
        <v>0</v>
      </c>
      <c r="I64" s="50" t="str">
        <f>Разд.1.4!E64</f>
        <v>Х</v>
      </c>
      <c r="J64" s="48"/>
      <c r="K64" s="48"/>
      <c r="L64" s="48"/>
      <c r="M64" s="48"/>
      <c r="N64" s="48"/>
      <c r="O64" s="48"/>
      <c r="P64" s="48"/>
      <c r="Q64" s="48"/>
      <c r="R64" s="48"/>
      <c r="S64" s="48"/>
      <c r="T64" s="48"/>
      <c r="U64" s="48"/>
      <c r="V64" s="48"/>
      <c r="W64" s="48"/>
      <c r="X64" s="48"/>
      <c r="Y64" s="48"/>
      <c r="Z64" s="48" t="s">
        <v>19</v>
      </c>
    </row>
    <row r="65" spans="1:29" x14ac:dyDescent="0.3">
      <c r="A65" s="32" t="s">
        <v>100</v>
      </c>
      <c r="B65" s="8" t="s">
        <v>94</v>
      </c>
      <c r="C65" s="47" t="s">
        <v>19</v>
      </c>
      <c r="D65" s="47"/>
      <c r="E65" s="49">
        <f>+E66+E67+E68+E69+E77</f>
        <v>2386728</v>
      </c>
      <c r="F65" s="131">
        <f>+F66+F67+F68+F69+F75+F76+F77</f>
        <v>3619433.71</v>
      </c>
      <c r="G65" s="131">
        <v>0</v>
      </c>
      <c r="H65" s="131">
        <v>0</v>
      </c>
      <c r="I65" s="131">
        <f t="shared" ref="I65" si="21">+I66+I67+I68+I69+I75+I76+I77</f>
        <v>0</v>
      </c>
      <c r="J65" s="50">
        <f>+J66+J67+J68+J69</f>
        <v>0</v>
      </c>
      <c r="K65" s="50">
        <f t="shared" ref="K65:W65" si="22">+K66+K67+K68+K69</f>
        <v>0</v>
      </c>
      <c r="L65" s="50">
        <f t="shared" si="22"/>
        <v>0</v>
      </c>
      <c r="M65" s="50">
        <f t="shared" si="22"/>
        <v>0</v>
      </c>
      <c r="N65" s="50">
        <f t="shared" si="22"/>
        <v>0</v>
      </c>
      <c r="O65" s="50">
        <f t="shared" si="22"/>
        <v>0</v>
      </c>
      <c r="P65" s="50">
        <f t="shared" si="22"/>
        <v>0</v>
      </c>
      <c r="Q65" s="50">
        <f t="shared" si="22"/>
        <v>0</v>
      </c>
      <c r="R65" s="50">
        <f t="shared" si="22"/>
        <v>0</v>
      </c>
      <c r="S65" s="50">
        <f t="shared" si="22"/>
        <v>0</v>
      </c>
      <c r="T65" s="50">
        <f t="shared" si="22"/>
        <v>0</v>
      </c>
      <c r="U65" s="50">
        <f t="shared" si="22"/>
        <v>0</v>
      </c>
      <c r="V65" s="50">
        <f t="shared" si="22"/>
        <v>0</v>
      </c>
      <c r="W65" s="50">
        <f t="shared" si="22"/>
        <v>0</v>
      </c>
      <c r="X65" s="50"/>
      <c r="Y65" s="50"/>
      <c r="Z65" s="50"/>
    </row>
    <row r="66" spans="1:29" ht="67.2" customHeight="1" x14ac:dyDescent="0.3">
      <c r="A66" s="113" t="s">
        <v>254</v>
      </c>
      <c r="B66" s="5" t="s">
        <v>101</v>
      </c>
      <c r="C66" s="46">
        <v>241</v>
      </c>
      <c r="D66" s="46"/>
      <c r="E66" s="50">
        <f t="shared" si="13"/>
        <v>0</v>
      </c>
      <c r="F66" s="50">
        <f>Разд.1.1!E66</f>
        <v>0</v>
      </c>
      <c r="G66" s="50">
        <f>Разд.1.2!E66</f>
        <v>0</v>
      </c>
      <c r="H66" s="50">
        <f>Разд.1.3!E66</f>
        <v>0</v>
      </c>
      <c r="I66" s="50">
        <f>Разд.1.4!E66</f>
        <v>0</v>
      </c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48"/>
      <c r="AA66" s="97"/>
      <c r="AB66" s="97"/>
      <c r="AC66" s="114"/>
    </row>
    <row r="67" spans="1:29" hidden="1" x14ac:dyDescent="0.3">
      <c r="A67" s="61"/>
      <c r="B67" s="5"/>
      <c r="C67" s="46"/>
      <c r="D67" s="46"/>
      <c r="E67" s="50">
        <f t="shared" si="13"/>
        <v>0</v>
      </c>
      <c r="F67" s="50">
        <f>Разд.1.1!E67</f>
        <v>0</v>
      </c>
      <c r="G67" s="50">
        <f>Разд.1.2!E67</f>
        <v>0</v>
      </c>
      <c r="H67" s="50">
        <f>Разд.1.3!E67</f>
        <v>0</v>
      </c>
      <c r="I67" s="50">
        <f>Разд.1.4!E67</f>
        <v>0</v>
      </c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  <c r="AA67" s="97"/>
      <c r="AB67" s="97"/>
      <c r="AC67" s="97"/>
    </row>
    <row r="68" spans="1:29" ht="27.6" x14ac:dyDescent="0.3">
      <c r="A68" s="61" t="s">
        <v>103</v>
      </c>
      <c r="B68" s="5" t="s">
        <v>102</v>
      </c>
      <c r="C68" s="46">
        <v>243</v>
      </c>
      <c r="D68" s="46"/>
      <c r="E68" s="50">
        <f t="shared" si="13"/>
        <v>0</v>
      </c>
      <c r="F68" s="50">
        <f>Разд.1.1!E68</f>
        <v>0</v>
      </c>
      <c r="G68" s="50">
        <f>Разд.1.2!E68</f>
        <v>0</v>
      </c>
      <c r="H68" s="50">
        <f>Разд.1.3!E68</f>
        <v>0</v>
      </c>
      <c r="I68" s="50">
        <f>Разд.1.4!E68</f>
        <v>0</v>
      </c>
      <c r="J68" s="48"/>
      <c r="K68" s="48"/>
      <c r="L68" s="48"/>
      <c r="M68" s="48"/>
      <c r="N68" s="48"/>
      <c r="O68" s="48"/>
      <c r="P68" s="48"/>
      <c r="Q68" s="48"/>
      <c r="R68" s="48"/>
      <c r="S68" s="48"/>
      <c r="T68" s="48"/>
      <c r="U68" s="48"/>
      <c r="V68" s="48"/>
      <c r="W68" s="48"/>
      <c r="X68" s="48"/>
      <c r="Y68" s="48"/>
      <c r="Z68" s="48"/>
      <c r="AA68" s="97"/>
      <c r="AB68" s="97"/>
      <c r="AC68" s="97"/>
    </row>
    <row r="69" spans="1:29" x14ac:dyDescent="0.3">
      <c r="A69" s="61" t="s">
        <v>104</v>
      </c>
      <c r="B69" s="5" t="s">
        <v>105</v>
      </c>
      <c r="C69" s="46">
        <v>244</v>
      </c>
      <c r="D69" s="46"/>
      <c r="E69" s="50">
        <f>SUM(F69:S69)</f>
        <v>2386728</v>
      </c>
      <c r="F69" s="50">
        <f>Разд.1.1!E69</f>
        <v>2386728</v>
      </c>
      <c r="G69" s="50">
        <v>0</v>
      </c>
      <c r="H69" s="50">
        <v>0</v>
      </c>
      <c r="I69" s="50">
        <f>Разд.1.4!E69</f>
        <v>0</v>
      </c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8"/>
      <c r="U69" s="48"/>
      <c r="V69" s="48"/>
      <c r="W69" s="48"/>
      <c r="X69" s="48"/>
      <c r="Y69" s="48"/>
      <c r="Z69" s="48"/>
    </row>
    <row r="70" spans="1:29" x14ac:dyDescent="0.3">
      <c r="A70" s="34" t="s">
        <v>121</v>
      </c>
      <c r="B70" s="5"/>
      <c r="C70" s="46"/>
      <c r="D70" s="46"/>
      <c r="E70" s="50">
        <f t="shared" si="13"/>
        <v>0</v>
      </c>
      <c r="F70" s="50">
        <f>Разд.1.1!E70</f>
        <v>0</v>
      </c>
      <c r="G70" s="50">
        <f>Разд.1.2!E70</f>
        <v>0</v>
      </c>
      <c r="H70" s="50">
        <f>Разд.1.3!E70</f>
        <v>0</v>
      </c>
      <c r="I70" s="50">
        <f>Разд.1.4!E70</f>
        <v>0</v>
      </c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</row>
    <row r="71" spans="1:29" x14ac:dyDescent="0.3">
      <c r="A71" s="34" t="s">
        <v>123</v>
      </c>
      <c r="B71" s="5" t="s">
        <v>127</v>
      </c>
      <c r="C71" s="46">
        <v>244</v>
      </c>
      <c r="D71" s="46"/>
      <c r="E71" s="50">
        <f t="shared" si="13"/>
        <v>109759</v>
      </c>
      <c r="F71" s="50">
        <f>Разд.1.1!E71</f>
        <v>109759</v>
      </c>
      <c r="G71" s="50">
        <v>0</v>
      </c>
      <c r="H71" s="50">
        <v>0</v>
      </c>
      <c r="I71" s="50">
        <f>Разд.1.4!E71</f>
        <v>0</v>
      </c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8"/>
      <c r="U71" s="48"/>
      <c r="V71" s="48"/>
      <c r="W71" s="48"/>
      <c r="X71" s="48"/>
      <c r="Y71" s="48"/>
      <c r="Z71" s="48"/>
    </row>
    <row r="72" spans="1:29" x14ac:dyDescent="0.3">
      <c r="A72" s="34" t="s">
        <v>124</v>
      </c>
      <c r="B72" s="5" t="s">
        <v>128</v>
      </c>
      <c r="C72" s="46">
        <v>244</v>
      </c>
      <c r="D72" s="46"/>
      <c r="E72" s="50">
        <f t="shared" si="13"/>
        <v>0</v>
      </c>
      <c r="F72" s="50">
        <f>Разд.1.1!E72</f>
        <v>0</v>
      </c>
      <c r="G72" s="50">
        <f>Разд.1.2!E72</f>
        <v>0</v>
      </c>
      <c r="H72" s="50">
        <f>Разд.1.3!E72</f>
        <v>0</v>
      </c>
      <c r="I72" s="50">
        <f>Разд.1.4!E72</f>
        <v>0</v>
      </c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</row>
    <row r="73" spans="1:29" x14ac:dyDescent="0.3">
      <c r="A73" s="34" t="s">
        <v>125</v>
      </c>
      <c r="B73" s="5" t="s">
        <v>129</v>
      </c>
      <c r="C73" s="46">
        <v>244</v>
      </c>
      <c r="D73" s="46"/>
      <c r="E73" s="50">
        <f t="shared" si="13"/>
        <v>894000</v>
      </c>
      <c r="F73" s="50">
        <f>Разд.1.1!E73</f>
        <v>894000</v>
      </c>
      <c r="G73" s="50">
        <v>0</v>
      </c>
      <c r="H73" s="50">
        <v>0</v>
      </c>
      <c r="I73" s="50">
        <f>Разд.1.4!E73</f>
        <v>0</v>
      </c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8"/>
      <c r="U73" s="48"/>
      <c r="V73" s="48"/>
      <c r="W73" s="48"/>
      <c r="X73" s="48"/>
      <c r="Y73" s="48"/>
      <c r="Z73" s="48"/>
    </row>
    <row r="74" spans="1:29" x14ac:dyDescent="0.3">
      <c r="A74" s="34" t="s">
        <v>126</v>
      </c>
      <c r="B74" s="5"/>
      <c r="C74" s="46"/>
      <c r="D74" s="46"/>
      <c r="E74" s="50">
        <f t="shared" si="13"/>
        <v>794000</v>
      </c>
      <c r="F74" s="50">
        <f>Разд.1.1!E74</f>
        <v>794000</v>
      </c>
      <c r="G74" s="50">
        <v>0</v>
      </c>
      <c r="H74" s="50">
        <v>0</v>
      </c>
      <c r="I74" s="50">
        <f>Разд.1.4!E74</f>
        <v>0</v>
      </c>
      <c r="J74" s="48"/>
      <c r="K74" s="48"/>
      <c r="L74" s="48"/>
      <c r="M74" s="48"/>
      <c r="N74" s="48"/>
      <c r="O74" s="48"/>
      <c r="P74" s="48"/>
      <c r="Q74" s="48"/>
      <c r="R74" s="48"/>
      <c r="S74" s="48"/>
      <c r="T74" s="48"/>
      <c r="U74" s="48"/>
      <c r="V74" s="48"/>
      <c r="W74" s="48"/>
      <c r="X74" s="48"/>
      <c r="Y74" s="48"/>
      <c r="Z74" s="48"/>
    </row>
    <row r="75" spans="1:29" ht="27.6" x14ac:dyDescent="0.3">
      <c r="A75" s="132" t="s">
        <v>255</v>
      </c>
      <c r="B75" s="133" t="s">
        <v>122</v>
      </c>
      <c r="C75" s="134">
        <v>246</v>
      </c>
      <c r="D75" s="134"/>
      <c r="E75" s="135"/>
      <c r="F75" s="135">
        <f>Разд.1.1!E75</f>
        <v>0</v>
      </c>
      <c r="G75" s="135">
        <f>Разд.1.2!E75</f>
        <v>0</v>
      </c>
      <c r="H75" s="135">
        <f>Разд.1.3!E75</f>
        <v>0</v>
      </c>
      <c r="I75" s="135">
        <f>Разд.1.4!E75</f>
        <v>0</v>
      </c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</row>
    <row r="76" spans="1:29" x14ac:dyDescent="0.3">
      <c r="A76" s="102" t="s">
        <v>248</v>
      </c>
      <c r="B76" s="133" t="s">
        <v>256</v>
      </c>
      <c r="C76" s="69">
        <v>247</v>
      </c>
      <c r="D76" s="69"/>
      <c r="E76" s="49"/>
      <c r="F76" s="49">
        <f>1232705.71</f>
        <v>1232705.71</v>
      </c>
      <c r="G76" s="49">
        <v>0</v>
      </c>
      <c r="H76" s="49">
        <v>0</v>
      </c>
      <c r="I76" s="49">
        <f>Разд.1.4!E76</f>
        <v>0</v>
      </c>
      <c r="J76" s="48"/>
      <c r="K76" s="48"/>
      <c r="L76" s="48"/>
      <c r="M76" s="48"/>
      <c r="N76" s="48"/>
      <c r="O76" s="48"/>
      <c r="P76" s="48"/>
      <c r="Q76" s="48"/>
      <c r="R76" s="48"/>
      <c r="S76" s="48"/>
      <c r="T76" s="48"/>
      <c r="U76" s="48"/>
      <c r="V76" s="48"/>
      <c r="W76" s="48"/>
      <c r="X76" s="48"/>
      <c r="Y76" s="48"/>
      <c r="Z76" s="48"/>
    </row>
    <row r="77" spans="1:29" ht="27.6" x14ac:dyDescent="0.3">
      <c r="A77" s="61" t="s">
        <v>120</v>
      </c>
      <c r="B77" s="133" t="s">
        <v>257</v>
      </c>
      <c r="C77" s="46">
        <v>400</v>
      </c>
      <c r="D77" s="46"/>
      <c r="E77" s="50">
        <f t="shared" si="13"/>
        <v>0</v>
      </c>
      <c r="F77" s="50">
        <f>Разд.1.1!E77</f>
        <v>0</v>
      </c>
      <c r="G77" s="50">
        <f>Разд.1.2!E77</f>
        <v>0</v>
      </c>
      <c r="H77" s="50">
        <f>Разд.1.3!E77</f>
        <v>0</v>
      </c>
      <c r="I77" s="50">
        <f>Разд.1.4!E77</f>
        <v>0</v>
      </c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48"/>
      <c r="V77" s="48"/>
      <c r="W77" s="48"/>
      <c r="X77" s="48"/>
      <c r="Y77" s="48"/>
      <c r="Z77" s="48"/>
    </row>
    <row r="78" spans="1:29" ht="41.4" x14ac:dyDescent="0.3">
      <c r="A78" s="61" t="s">
        <v>106</v>
      </c>
      <c r="B78" s="133" t="s">
        <v>258</v>
      </c>
      <c r="C78" s="46">
        <v>406</v>
      </c>
      <c r="D78" s="46"/>
      <c r="E78" s="50">
        <f t="shared" si="13"/>
        <v>0</v>
      </c>
      <c r="F78" s="50">
        <f>Разд.1.1!E78</f>
        <v>0</v>
      </c>
      <c r="G78" s="50">
        <f>Разд.1.2!E78</f>
        <v>0</v>
      </c>
      <c r="H78" s="50">
        <f>Разд.1.3!E78</f>
        <v>0</v>
      </c>
      <c r="I78" s="50">
        <f>Разд.1.4!E78</f>
        <v>0</v>
      </c>
      <c r="J78" s="48"/>
      <c r="K78" s="48"/>
      <c r="L78" s="48"/>
      <c r="M78" s="48"/>
      <c r="N78" s="48"/>
      <c r="O78" s="48"/>
      <c r="P78" s="48"/>
      <c r="Q78" s="48"/>
      <c r="R78" s="48"/>
      <c r="S78" s="48"/>
      <c r="T78" s="48"/>
      <c r="U78" s="48"/>
      <c r="V78" s="48"/>
      <c r="W78" s="48"/>
      <c r="X78" s="48"/>
      <c r="Y78" s="48"/>
      <c r="Z78" s="48"/>
    </row>
    <row r="79" spans="1:29" ht="27.6" x14ac:dyDescent="0.3">
      <c r="A79" s="61" t="s">
        <v>107</v>
      </c>
      <c r="B79" s="133" t="s">
        <v>259</v>
      </c>
      <c r="C79" s="46">
        <v>407</v>
      </c>
      <c r="D79" s="46"/>
      <c r="E79" s="50">
        <f t="shared" si="13"/>
        <v>0</v>
      </c>
      <c r="F79" s="50">
        <f>Разд.1.1!E79</f>
        <v>0</v>
      </c>
      <c r="G79" s="50">
        <f>Разд.1.2!E79</f>
        <v>0</v>
      </c>
      <c r="H79" s="50">
        <f>Разд.1.3!E79</f>
        <v>0</v>
      </c>
      <c r="I79" s="50">
        <f>Разд.1.4!E79</f>
        <v>0</v>
      </c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</row>
    <row r="80" spans="1:29" x14ac:dyDescent="0.3">
      <c r="A80" s="32" t="s">
        <v>108</v>
      </c>
      <c r="B80" s="8" t="s">
        <v>109</v>
      </c>
      <c r="C80" s="47">
        <v>100</v>
      </c>
      <c r="D80" s="47"/>
      <c r="E80" s="49">
        <f>E81+E82+E83</f>
        <v>0</v>
      </c>
      <c r="F80" s="49">
        <f t="shared" ref="F80:H80" si="23">F81+F82+F83</f>
        <v>0</v>
      </c>
      <c r="G80" s="49">
        <f t="shared" si="23"/>
        <v>0</v>
      </c>
      <c r="H80" s="49">
        <f t="shared" si="23"/>
        <v>0</v>
      </c>
      <c r="I80" s="49" t="str">
        <f>Разд.1.4!E80</f>
        <v>Х</v>
      </c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 t="s">
        <v>19</v>
      </c>
    </row>
    <row r="81" spans="1:26" ht="27.6" x14ac:dyDescent="0.3">
      <c r="A81" s="61" t="s">
        <v>111</v>
      </c>
      <c r="B81" s="5" t="s">
        <v>110</v>
      </c>
      <c r="C81" s="46"/>
      <c r="D81" s="46"/>
      <c r="E81" s="50">
        <f t="shared" si="13"/>
        <v>0</v>
      </c>
      <c r="F81" s="50">
        <f>Разд.1.1!E81</f>
        <v>0</v>
      </c>
      <c r="G81" s="50">
        <f>Разд.1.2!E81</f>
        <v>0</v>
      </c>
      <c r="H81" s="50">
        <f>Разд.1.3!E81</f>
        <v>0</v>
      </c>
      <c r="I81" s="50" t="str">
        <f>Разд.1.4!E81</f>
        <v>Х</v>
      </c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 t="s">
        <v>19</v>
      </c>
    </row>
    <row r="82" spans="1:26" x14ac:dyDescent="0.3">
      <c r="A82" s="61" t="s">
        <v>112</v>
      </c>
      <c r="B82" s="5" t="s">
        <v>113</v>
      </c>
      <c r="C82" s="46"/>
      <c r="D82" s="46"/>
      <c r="E82" s="50">
        <f t="shared" si="13"/>
        <v>0</v>
      </c>
      <c r="F82" s="50">
        <f>Разд.1.1!E82</f>
        <v>0</v>
      </c>
      <c r="G82" s="50">
        <f>Разд.1.2!E82</f>
        <v>0</v>
      </c>
      <c r="H82" s="50">
        <f>Разд.1.3!E82</f>
        <v>0</v>
      </c>
      <c r="I82" s="50" t="str">
        <f>Разд.1.4!E82</f>
        <v>Х</v>
      </c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 t="s">
        <v>19</v>
      </c>
    </row>
    <row r="83" spans="1:26" x14ac:dyDescent="0.3">
      <c r="A83" s="61" t="s">
        <v>115</v>
      </c>
      <c r="B83" s="5" t="s">
        <v>114</v>
      </c>
      <c r="C83" s="46"/>
      <c r="D83" s="46"/>
      <c r="E83" s="50">
        <f t="shared" si="13"/>
        <v>0</v>
      </c>
      <c r="F83" s="50">
        <f>Разд.1.1!E83</f>
        <v>0</v>
      </c>
      <c r="G83" s="50">
        <f>Разд.1.2!E83</f>
        <v>0</v>
      </c>
      <c r="H83" s="50">
        <f>Разд.1.3!E83</f>
        <v>0</v>
      </c>
      <c r="I83" s="50" t="str">
        <f>Разд.1.4!E83</f>
        <v>Х</v>
      </c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 t="s">
        <v>19</v>
      </c>
    </row>
    <row r="84" spans="1:26" x14ac:dyDescent="0.3">
      <c r="A84" s="32" t="s">
        <v>116</v>
      </c>
      <c r="B84" s="8" t="s">
        <v>117</v>
      </c>
      <c r="C84" s="47" t="s">
        <v>19</v>
      </c>
      <c r="D84" s="47"/>
      <c r="E84" s="49">
        <f>E85</f>
        <v>0</v>
      </c>
      <c r="F84" s="49">
        <f t="shared" ref="F84:H84" si="24">F85</f>
        <v>0</v>
      </c>
      <c r="G84" s="49">
        <f t="shared" si="24"/>
        <v>0</v>
      </c>
      <c r="H84" s="49">
        <f t="shared" si="24"/>
        <v>0</v>
      </c>
      <c r="I84" s="49" t="str">
        <f>Разд.1.4!E84</f>
        <v>Х</v>
      </c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 t="s">
        <v>19</v>
      </c>
    </row>
    <row r="85" spans="1:26" ht="27.6" x14ac:dyDescent="0.3">
      <c r="A85" s="61" t="s">
        <v>119</v>
      </c>
      <c r="B85" s="5" t="s">
        <v>118</v>
      </c>
      <c r="C85" s="46">
        <v>610</v>
      </c>
      <c r="D85" s="46"/>
      <c r="E85" s="50">
        <f t="shared" si="13"/>
        <v>0</v>
      </c>
      <c r="F85" s="50">
        <f>Разд.1.1!E85</f>
        <v>0</v>
      </c>
      <c r="G85" s="50">
        <f>Разд.1.2!E85</f>
        <v>0</v>
      </c>
      <c r="H85" s="50">
        <f>Разд.1.3!E85</f>
        <v>0</v>
      </c>
      <c r="I85" s="50" t="str">
        <f>Разд.1.4!E85</f>
        <v>Х</v>
      </c>
      <c r="J85" s="48"/>
      <c r="K85" s="48"/>
      <c r="L85" s="48"/>
      <c r="M85" s="48"/>
      <c r="N85" s="48"/>
      <c r="O85" s="48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 t="s">
        <v>19</v>
      </c>
    </row>
  </sheetData>
  <mergeCells count="11">
    <mergeCell ref="A1:Z1"/>
    <mergeCell ref="A2:A3"/>
    <mergeCell ref="B2:B3"/>
    <mergeCell ref="C2:C3"/>
    <mergeCell ref="D2:D3"/>
    <mergeCell ref="E2:E3"/>
    <mergeCell ref="J2:J3"/>
    <mergeCell ref="K2:O2"/>
    <mergeCell ref="P2:P3"/>
    <mergeCell ref="Q2:X2"/>
    <mergeCell ref="F2:I2"/>
  </mergeCells>
  <pageMargins left="0.32" right="0.39" top="0.33" bottom="0.32" header="0.31496062992125984" footer="0.31496062992125984"/>
  <pageSetup paperSize="9" scale="72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85"/>
  <sheetViews>
    <sheetView zoomScale="64" zoomScaleNormal="64" workbookViewId="0">
      <pane xSplit="4" ySplit="4" topLeftCell="E64" activePane="bottomRight" state="frozen"/>
      <selection activeCell="F75" sqref="F75"/>
      <selection pane="topRight" activeCell="F75" sqref="F75"/>
      <selection pane="bottomLeft" activeCell="F75" sqref="F75"/>
      <selection pane="bottomRight" activeCell="E65" sqref="E65"/>
    </sheetView>
  </sheetViews>
  <sheetFormatPr defaultRowHeight="14.4" x14ac:dyDescent="0.3"/>
  <cols>
    <col min="1" max="1" width="78.33203125" style="2" customWidth="1"/>
    <col min="2" max="2" width="8.88671875" style="6"/>
    <col min="3" max="3" width="14.5546875" style="3" customWidth="1"/>
    <col min="4" max="4" width="14.5546875" style="1" customWidth="1"/>
    <col min="5" max="5" width="25" style="1" customWidth="1"/>
    <col min="6" max="6" width="23.6640625" style="1" customWidth="1"/>
    <col min="7" max="7" width="31.33203125" style="1" hidden="1" customWidth="1"/>
    <col min="8" max="8" width="44.88671875" style="1" customWidth="1"/>
    <col min="9" max="9" width="40.33203125" style="1" customWidth="1"/>
    <col min="10" max="10" width="24.5546875" style="1" customWidth="1"/>
    <col min="11" max="11" width="24.5546875" style="1" hidden="1" customWidth="1"/>
    <col min="12" max="12" width="30.6640625" style="1" hidden="1" customWidth="1"/>
    <col min="13" max="13" width="30.44140625" style="1" customWidth="1"/>
    <col min="14" max="14" width="38.6640625" style="1" hidden="1" customWidth="1"/>
    <col min="15" max="15" width="24.5546875" style="1" hidden="1" customWidth="1"/>
    <col min="16" max="16" width="32.6640625" style="1" hidden="1" customWidth="1"/>
    <col min="17" max="17" width="14" style="1" customWidth="1"/>
    <col min="18" max="18" width="26.33203125" style="1" hidden="1" customWidth="1"/>
    <col min="19" max="19" width="22.109375" style="1" customWidth="1"/>
    <col min="20" max="20" width="17.6640625" style="1" customWidth="1"/>
    <col min="21" max="21" width="21.33203125" style="1" customWidth="1"/>
    <col min="22" max="24" width="14.6640625" style="1" hidden="1" customWidth="1"/>
    <col min="25" max="25" width="23" customWidth="1"/>
    <col min="26" max="31" width="9.109375" customWidth="1"/>
  </cols>
  <sheetData>
    <row r="1" spans="1:24" ht="31.95" customHeight="1" x14ac:dyDescent="0.3">
      <c r="A1" s="200" t="s">
        <v>272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  <c r="Q1" s="200"/>
      <c r="R1" s="200"/>
      <c r="S1" s="200"/>
      <c r="T1" s="200"/>
      <c r="U1" s="200"/>
      <c r="V1" s="200"/>
      <c r="W1" s="200"/>
      <c r="X1" s="200"/>
    </row>
    <row r="2" spans="1:24" s="4" customFormat="1" ht="60.6" customHeight="1" x14ac:dyDescent="0.3">
      <c r="A2" s="201" t="s">
        <v>11</v>
      </c>
      <c r="B2" s="202" t="s">
        <v>12</v>
      </c>
      <c r="C2" s="201" t="s">
        <v>13</v>
      </c>
      <c r="D2" s="201" t="s">
        <v>201</v>
      </c>
      <c r="E2" s="195" t="s">
        <v>193</v>
      </c>
      <c r="F2" s="195" t="s">
        <v>161</v>
      </c>
      <c r="G2" s="195" t="s">
        <v>162</v>
      </c>
      <c r="H2" s="195"/>
      <c r="I2" s="195"/>
      <c r="J2" s="195"/>
      <c r="K2" s="195"/>
      <c r="L2" s="195"/>
      <c r="M2" s="195"/>
      <c r="N2" s="195"/>
      <c r="O2" s="195"/>
      <c r="P2" s="195"/>
      <c r="Q2" s="195" t="s">
        <v>163</v>
      </c>
      <c r="R2" s="203" t="s">
        <v>203</v>
      </c>
      <c r="S2" s="195"/>
      <c r="T2" s="195"/>
      <c r="U2" s="195"/>
      <c r="V2" s="195"/>
      <c r="W2" s="195"/>
      <c r="X2" s="195"/>
    </row>
    <row r="3" spans="1:24" s="4" customFormat="1" ht="219.6" customHeight="1" x14ac:dyDescent="0.3">
      <c r="A3" s="201"/>
      <c r="B3" s="202"/>
      <c r="C3" s="201"/>
      <c r="D3" s="201"/>
      <c r="E3" s="195"/>
      <c r="F3" s="195"/>
      <c r="G3" s="75" t="s">
        <v>212</v>
      </c>
      <c r="H3" s="75" t="s">
        <v>213</v>
      </c>
      <c r="I3" s="75" t="s">
        <v>214</v>
      </c>
      <c r="J3" s="75" t="s">
        <v>250</v>
      </c>
      <c r="K3" s="75" t="s">
        <v>251</v>
      </c>
      <c r="L3" s="75" t="s">
        <v>249</v>
      </c>
      <c r="M3" s="75" t="s">
        <v>245</v>
      </c>
      <c r="N3" s="75" t="s">
        <v>252</v>
      </c>
      <c r="O3" s="75" t="s">
        <v>211</v>
      </c>
      <c r="P3" s="75" t="s">
        <v>215</v>
      </c>
      <c r="Q3" s="195"/>
      <c r="R3" s="58" t="s">
        <v>205</v>
      </c>
      <c r="S3" s="58" t="s">
        <v>206</v>
      </c>
      <c r="T3" s="58" t="s">
        <v>207</v>
      </c>
      <c r="U3" s="58" t="s">
        <v>167</v>
      </c>
      <c r="V3" s="54"/>
      <c r="W3" s="58"/>
      <c r="X3" s="58"/>
    </row>
    <row r="4" spans="1:24" x14ac:dyDescent="0.3">
      <c r="A4" s="30">
        <v>1</v>
      </c>
      <c r="B4" s="7">
        <v>2</v>
      </c>
      <c r="C4" s="44">
        <v>3</v>
      </c>
      <c r="D4" s="44">
        <v>4</v>
      </c>
      <c r="E4" s="44">
        <v>5</v>
      </c>
      <c r="F4" s="44">
        <v>6</v>
      </c>
      <c r="G4" s="44">
        <v>7</v>
      </c>
      <c r="H4" s="44">
        <v>7</v>
      </c>
      <c r="I4" s="44">
        <v>8</v>
      </c>
      <c r="J4" s="44">
        <v>9</v>
      </c>
      <c r="K4" s="44">
        <v>10</v>
      </c>
      <c r="L4" s="44">
        <v>11</v>
      </c>
      <c r="M4" s="44">
        <v>10</v>
      </c>
      <c r="N4" s="44">
        <v>13</v>
      </c>
      <c r="O4" s="44"/>
      <c r="P4" s="44"/>
      <c r="Q4" s="44">
        <v>11</v>
      </c>
      <c r="R4" s="44">
        <v>15</v>
      </c>
      <c r="S4" s="44">
        <v>12</v>
      </c>
      <c r="T4" s="44">
        <v>13</v>
      </c>
      <c r="U4" s="44">
        <v>14</v>
      </c>
      <c r="V4" s="44">
        <v>14</v>
      </c>
      <c r="W4" s="44">
        <v>15</v>
      </c>
      <c r="X4" s="44">
        <v>16</v>
      </c>
    </row>
    <row r="5" spans="1:24" ht="17.399999999999999" x14ac:dyDescent="0.3">
      <c r="A5" s="60" t="s">
        <v>17</v>
      </c>
      <c r="B5" s="7" t="s">
        <v>18</v>
      </c>
      <c r="C5" s="44" t="s">
        <v>19</v>
      </c>
      <c r="D5" s="44" t="s">
        <v>19</v>
      </c>
      <c r="E5" s="50">
        <f>SUM(F5:X5)</f>
        <v>0</v>
      </c>
      <c r="F5" s="103">
        <v>0</v>
      </c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  <c r="R5" s="50"/>
      <c r="S5" s="103">
        <v>0</v>
      </c>
      <c r="T5" s="103"/>
      <c r="U5" s="50"/>
      <c r="V5" s="50"/>
      <c r="W5" s="50"/>
      <c r="X5" s="50"/>
    </row>
    <row r="6" spans="1:24" ht="17.399999999999999" x14ac:dyDescent="0.3">
      <c r="A6" s="60" t="s">
        <v>20</v>
      </c>
      <c r="B6" s="7" t="s">
        <v>21</v>
      </c>
      <c r="C6" s="44" t="s">
        <v>19</v>
      </c>
      <c r="D6" s="44" t="s">
        <v>19</v>
      </c>
      <c r="E6" s="50">
        <v>0</v>
      </c>
      <c r="F6" s="50">
        <v>0</v>
      </c>
      <c r="G6" s="50">
        <f t="shared" ref="G6:T6" si="0">+G5+G7+G29-G31</f>
        <v>0</v>
      </c>
      <c r="H6" s="50">
        <f t="shared" si="0"/>
        <v>0</v>
      </c>
      <c r="I6" s="50">
        <f t="shared" si="0"/>
        <v>0</v>
      </c>
      <c r="J6" s="50">
        <f t="shared" si="0"/>
        <v>0</v>
      </c>
      <c r="K6" s="50">
        <f t="shared" si="0"/>
        <v>0</v>
      </c>
      <c r="L6" s="50">
        <f t="shared" si="0"/>
        <v>0</v>
      </c>
      <c r="M6" s="50">
        <f t="shared" si="0"/>
        <v>0</v>
      </c>
      <c r="N6" s="50">
        <f t="shared" si="0"/>
        <v>0</v>
      </c>
      <c r="O6" s="50">
        <f t="shared" si="0"/>
        <v>0</v>
      </c>
      <c r="P6" s="50">
        <f t="shared" si="0"/>
        <v>0</v>
      </c>
      <c r="Q6" s="50">
        <f t="shared" si="0"/>
        <v>0</v>
      </c>
      <c r="R6" s="50">
        <f t="shared" si="0"/>
        <v>0</v>
      </c>
      <c r="S6" s="50">
        <f t="shared" si="0"/>
        <v>0</v>
      </c>
      <c r="T6" s="50">
        <f t="shared" si="0"/>
        <v>0</v>
      </c>
      <c r="U6" s="50">
        <f>+U5+U7-U31</f>
        <v>0</v>
      </c>
      <c r="V6" s="50">
        <f t="shared" ref="V6:X6" si="1">+V5+V7-V31</f>
        <v>0</v>
      </c>
      <c r="W6" s="50">
        <f t="shared" si="1"/>
        <v>0</v>
      </c>
      <c r="X6" s="50">
        <f t="shared" si="1"/>
        <v>0</v>
      </c>
    </row>
    <row r="7" spans="1:24" ht="20.399999999999999" x14ac:dyDescent="0.3">
      <c r="A7" s="31" t="s">
        <v>22</v>
      </c>
      <c r="B7" s="29" t="s">
        <v>28</v>
      </c>
      <c r="C7" s="66"/>
      <c r="D7" s="66"/>
      <c r="E7" s="51">
        <f>+E8+E10+E14+E17+E21+E25</f>
        <v>43416811.710000001</v>
      </c>
      <c r="F7" s="51">
        <f>+F8+F10+F14+F17+F21+F25</f>
        <v>41822811.710000001</v>
      </c>
      <c r="G7" s="51">
        <f t="shared" ref="G7:X7" si="2">+G8+G10+G14+G17+G21+G25</f>
        <v>0</v>
      </c>
      <c r="H7" s="51">
        <f t="shared" si="2"/>
        <v>0</v>
      </c>
      <c r="I7" s="51">
        <f t="shared" si="2"/>
        <v>150000</v>
      </c>
      <c r="J7" s="51">
        <f t="shared" si="2"/>
        <v>0</v>
      </c>
      <c r="K7" s="51">
        <f>+K8+K10+K14+K17+K21+K25</f>
        <v>0</v>
      </c>
      <c r="L7" s="51">
        <f>+L8+L10+L14+L17+L21+L25</f>
        <v>0</v>
      </c>
      <c r="M7" s="51">
        <f t="shared" ref="M7:P7" si="3">+M8+M10+M14+M17+M21+M25</f>
        <v>644000</v>
      </c>
      <c r="N7" s="51">
        <f t="shared" ref="N7:O7" si="4">+N8+N10+N14+N17+N21+N25</f>
        <v>0</v>
      </c>
      <c r="O7" s="51">
        <f t="shared" si="4"/>
        <v>0</v>
      </c>
      <c r="P7" s="51">
        <f t="shared" si="3"/>
        <v>0</v>
      </c>
      <c r="Q7" s="51">
        <f t="shared" si="2"/>
        <v>0</v>
      </c>
      <c r="R7" s="51">
        <f t="shared" si="2"/>
        <v>0</v>
      </c>
      <c r="S7" s="51">
        <f t="shared" si="2"/>
        <v>0</v>
      </c>
      <c r="T7" s="51">
        <f>+T8+T10+T14+T17+T21+T25</f>
        <v>800000</v>
      </c>
      <c r="U7" s="51">
        <f t="shared" si="2"/>
        <v>0</v>
      </c>
      <c r="V7" s="51">
        <f t="shared" si="2"/>
        <v>0</v>
      </c>
      <c r="W7" s="51">
        <f t="shared" si="2"/>
        <v>0</v>
      </c>
      <c r="X7" s="51">
        <f t="shared" si="2"/>
        <v>0</v>
      </c>
    </row>
    <row r="8" spans="1:24" ht="34.799999999999997" x14ac:dyDescent="0.3">
      <c r="A8" s="35" t="s">
        <v>202</v>
      </c>
      <c r="B8" s="8" t="s">
        <v>29</v>
      </c>
      <c r="C8" s="47">
        <v>120</v>
      </c>
      <c r="D8" s="47"/>
      <c r="E8" s="49">
        <f>E9</f>
        <v>0</v>
      </c>
      <c r="F8" s="49">
        <f t="shared" ref="F8:W8" si="5">F9</f>
        <v>0</v>
      </c>
      <c r="G8" s="49">
        <f t="shared" si="5"/>
        <v>0</v>
      </c>
      <c r="H8" s="49">
        <f t="shared" si="5"/>
        <v>0</v>
      </c>
      <c r="I8" s="49">
        <f t="shared" si="5"/>
        <v>0</v>
      </c>
      <c r="J8" s="49">
        <f t="shared" si="5"/>
        <v>0</v>
      </c>
      <c r="K8" s="49">
        <f>K9</f>
        <v>0</v>
      </c>
      <c r="L8" s="49">
        <f>L9</f>
        <v>0</v>
      </c>
      <c r="M8" s="49">
        <f t="shared" si="5"/>
        <v>0</v>
      </c>
      <c r="N8" s="49">
        <f t="shared" si="5"/>
        <v>0</v>
      </c>
      <c r="O8" s="49">
        <f t="shared" si="5"/>
        <v>0</v>
      </c>
      <c r="P8" s="49">
        <f t="shared" si="5"/>
        <v>0</v>
      </c>
      <c r="Q8" s="49">
        <f t="shared" si="5"/>
        <v>0</v>
      </c>
      <c r="R8" s="49">
        <f t="shared" si="5"/>
        <v>0</v>
      </c>
      <c r="S8" s="49">
        <f t="shared" si="5"/>
        <v>0</v>
      </c>
      <c r="T8" s="49">
        <f t="shared" si="5"/>
        <v>0</v>
      </c>
      <c r="U8" s="49">
        <f>U9</f>
        <v>0</v>
      </c>
      <c r="V8" s="49">
        <f t="shared" si="5"/>
        <v>0</v>
      </c>
      <c r="W8" s="49">
        <f t="shared" si="5"/>
        <v>0</v>
      </c>
      <c r="X8" s="49">
        <f>X9</f>
        <v>0</v>
      </c>
    </row>
    <row r="9" spans="1:24" ht="18" x14ac:dyDescent="0.3">
      <c r="A9" s="36" t="s">
        <v>209</v>
      </c>
      <c r="B9" s="5" t="s">
        <v>30</v>
      </c>
      <c r="C9" s="46"/>
      <c r="D9" s="46"/>
      <c r="E9" s="50">
        <f>U9</f>
        <v>0</v>
      </c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70">
        <f>U31</f>
        <v>0</v>
      </c>
      <c r="V9" s="48"/>
      <c r="W9" s="48"/>
      <c r="X9" s="48"/>
    </row>
    <row r="10" spans="1:24" ht="34.799999999999997" x14ac:dyDescent="0.3">
      <c r="A10" s="35" t="s">
        <v>24</v>
      </c>
      <c r="B10" s="8" t="s">
        <v>31</v>
      </c>
      <c r="C10" s="47">
        <v>130</v>
      </c>
      <c r="D10" s="47"/>
      <c r="E10" s="49">
        <f>+E11+E12+E13</f>
        <v>42622811.710000001</v>
      </c>
      <c r="F10" s="49">
        <f t="shared" ref="F10:X10" si="6">+F11+F12+F13</f>
        <v>41822811.710000001</v>
      </c>
      <c r="G10" s="49">
        <f t="shared" si="6"/>
        <v>0</v>
      </c>
      <c r="H10" s="49">
        <f t="shared" si="6"/>
        <v>0</v>
      </c>
      <c r="I10" s="49">
        <f t="shared" si="6"/>
        <v>0</v>
      </c>
      <c r="J10" s="49">
        <f t="shared" si="6"/>
        <v>0</v>
      </c>
      <c r="K10" s="49">
        <f>+K11+K12+K13</f>
        <v>0</v>
      </c>
      <c r="L10" s="49">
        <f>+L11+L12+L13</f>
        <v>0</v>
      </c>
      <c r="M10" s="49">
        <f t="shared" ref="M10:P10" si="7">+M11+M12+M13</f>
        <v>0</v>
      </c>
      <c r="N10" s="49">
        <f t="shared" ref="N10:O10" si="8">+N11+N12+N13</f>
        <v>0</v>
      </c>
      <c r="O10" s="49">
        <f t="shared" si="8"/>
        <v>0</v>
      </c>
      <c r="P10" s="49">
        <f t="shared" si="7"/>
        <v>0</v>
      </c>
      <c r="Q10" s="49">
        <f t="shared" si="6"/>
        <v>0</v>
      </c>
      <c r="R10" s="49">
        <f t="shared" si="6"/>
        <v>0</v>
      </c>
      <c r="S10" s="49">
        <f t="shared" si="6"/>
        <v>0</v>
      </c>
      <c r="T10" s="49">
        <f>+T11+T12+T13</f>
        <v>800000</v>
      </c>
      <c r="U10" s="49">
        <f>+U11+U12+U13</f>
        <v>0</v>
      </c>
      <c r="V10" s="49">
        <f t="shared" si="6"/>
        <v>0</v>
      </c>
      <c r="W10" s="49">
        <f t="shared" si="6"/>
        <v>0</v>
      </c>
      <c r="X10" s="49">
        <f t="shared" si="6"/>
        <v>0</v>
      </c>
    </row>
    <row r="11" spans="1:24" ht="72" x14ac:dyDescent="0.3">
      <c r="A11" s="39" t="s">
        <v>32</v>
      </c>
      <c r="B11" s="5" t="s">
        <v>33</v>
      </c>
      <c r="C11" s="46">
        <v>130</v>
      </c>
      <c r="D11" s="48"/>
      <c r="E11" s="50">
        <f>F11</f>
        <v>41822811.710000001</v>
      </c>
      <c r="F11" s="70">
        <f>F31-F5-F29</f>
        <v>41822811.710000001</v>
      </c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</row>
    <row r="12" spans="1:24" ht="54" x14ac:dyDescent="0.3">
      <c r="A12" s="36" t="s">
        <v>25</v>
      </c>
      <c r="B12" s="5" t="s">
        <v>34</v>
      </c>
      <c r="C12" s="46">
        <v>130</v>
      </c>
      <c r="D12" s="46"/>
      <c r="E12" s="50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</row>
    <row r="13" spans="1:24" ht="18" x14ac:dyDescent="0.3">
      <c r="A13" s="36" t="s">
        <v>200</v>
      </c>
      <c r="B13" s="5" t="s">
        <v>199</v>
      </c>
      <c r="C13" s="46">
        <v>130</v>
      </c>
      <c r="D13" s="46"/>
      <c r="E13" s="50">
        <f>R13+S13+T13</f>
        <v>800000</v>
      </c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70">
        <f>R31-R5-R29</f>
        <v>0</v>
      </c>
      <c r="S13" s="70">
        <f>S31-S5-S29</f>
        <v>0</v>
      </c>
      <c r="T13" s="70">
        <f>T31-T5-T29</f>
        <v>800000</v>
      </c>
      <c r="U13" s="48"/>
      <c r="V13" s="48"/>
      <c r="W13" s="48"/>
      <c r="X13" s="48"/>
    </row>
    <row r="14" spans="1:24" ht="34.799999999999997" x14ac:dyDescent="0.3">
      <c r="A14" s="35" t="s">
        <v>26</v>
      </c>
      <c r="B14" s="8" t="s">
        <v>35</v>
      </c>
      <c r="C14" s="47">
        <v>140</v>
      </c>
      <c r="D14" s="47"/>
      <c r="E14" s="49">
        <f>+E15+E16</f>
        <v>0</v>
      </c>
      <c r="F14" s="49">
        <f>+F15+F16</f>
        <v>0</v>
      </c>
      <c r="G14" s="49">
        <f t="shared" ref="G14:X14" si="9">+G15+G16</f>
        <v>0</v>
      </c>
      <c r="H14" s="49">
        <f t="shared" si="9"/>
        <v>0</v>
      </c>
      <c r="I14" s="49">
        <f t="shared" si="9"/>
        <v>0</v>
      </c>
      <c r="J14" s="49">
        <f t="shared" si="9"/>
        <v>0</v>
      </c>
      <c r="K14" s="49">
        <f>+K15+K16</f>
        <v>0</v>
      </c>
      <c r="L14" s="49">
        <f>+L15+L16</f>
        <v>0</v>
      </c>
      <c r="M14" s="49">
        <f t="shared" ref="M14:P14" si="10">+M15+M16</f>
        <v>0</v>
      </c>
      <c r="N14" s="49">
        <f t="shared" ref="N14:O14" si="11">+N15+N16</f>
        <v>0</v>
      </c>
      <c r="O14" s="49">
        <f t="shared" si="11"/>
        <v>0</v>
      </c>
      <c r="P14" s="49">
        <f t="shared" si="10"/>
        <v>0</v>
      </c>
      <c r="Q14" s="49">
        <f t="shared" si="9"/>
        <v>0</v>
      </c>
      <c r="R14" s="49">
        <f t="shared" si="9"/>
        <v>0</v>
      </c>
      <c r="S14" s="49">
        <f t="shared" si="9"/>
        <v>0</v>
      </c>
      <c r="T14" s="49">
        <f>+T15+T16</f>
        <v>0</v>
      </c>
      <c r="U14" s="49">
        <f t="shared" si="9"/>
        <v>0</v>
      </c>
      <c r="V14" s="49">
        <f t="shared" si="9"/>
        <v>0</v>
      </c>
      <c r="W14" s="49">
        <f t="shared" si="9"/>
        <v>0</v>
      </c>
      <c r="X14" s="49">
        <f t="shared" si="9"/>
        <v>0</v>
      </c>
    </row>
    <row r="15" spans="1:24" ht="18" x14ac:dyDescent="0.3">
      <c r="A15" s="36" t="s">
        <v>23</v>
      </c>
      <c r="B15" s="5" t="s">
        <v>36</v>
      </c>
      <c r="C15" s="46">
        <v>140</v>
      </c>
      <c r="D15" s="46"/>
      <c r="E15" s="50">
        <f>T15</f>
        <v>0</v>
      </c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70"/>
      <c r="U15" s="48"/>
      <c r="V15" s="48"/>
      <c r="W15" s="48"/>
      <c r="X15" s="48"/>
    </row>
    <row r="16" spans="1:24" ht="18" x14ac:dyDescent="0.3">
      <c r="A16" s="36"/>
      <c r="B16" s="5"/>
      <c r="C16" s="46"/>
      <c r="D16" s="46"/>
      <c r="E16" s="50">
        <f>T16</f>
        <v>0</v>
      </c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</row>
    <row r="17" spans="1:24" ht="17.399999999999999" x14ac:dyDescent="0.3">
      <c r="A17" s="35" t="s">
        <v>27</v>
      </c>
      <c r="B17" s="8" t="s">
        <v>37</v>
      </c>
      <c r="C17" s="47">
        <v>150</v>
      </c>
      <c r="D17" s="47"/>
      <c r="E17" s="49">
        <f>E18</f>
        <v>794000</v>
      </c>
      <c r="F17" s="49">
        <f t="shared" ref="F17:X17" si="12">F18</f>
        <v>0</v>
      </c>
      <c r="G17" s="49">
        <f t="shared" si="12"/>
        <v>0</v>
      </c>
      <c r="H17" s="49">
        <f t="shared" si="12"/>
        <v>0</v>
      </c>
      <c r="I17" s="49">
        <f t="shared" si="12"/>
        <v>150000</v>
      </c>
      <c r="J17" s="49">
        <f t="shared" si="12"/>
        <v>0</v>
      </c>
      <c r="K17" s="49">
        <f>K18</f>
        <v>0</v>
      </c>
      <c r="L17" s="49">
        <f>L18</f>
        <v>0</v>
      </c>
      <c r="M17" s="49">
        <f t="shared" si="12"/>
        <v>644000</v>
      </c>
      <c r="N17" s="49">
        <f t="shared" si="12"/>
        <v>0</v>
      </c>
      <c r="O17" s="49">
        <f t="shared" si="12"/>
        <v>0</v>
      </c>
      <c r="P17" s="49">
        <f t="shared" si="12"/>
        <v>0</v>
      </c>
      <c r="Q17" s="49">
        <f t="shared" si="12"/>
        <v>0</v>
      </c>
      <c r="R17" s="49">
        <f t="shared" si="12"/>
        <v>0</v>
      </c>
      <c r="S17" s="49">
        <f t="shared" si="12"/>
        <v>0</v>
      </c>
      <c r="T17" s="49">
        <f t="shared" si="12"/>
        <v>0</v>
      </c>
      <c r="U17" s="49">
        <f t="shared" si="12"/>
        <v>0</v>
      </c>
      <c r="V17" s="49">
        <f t="shared" si="12"/>
        <v>0</v>
      </c>
      <c r="W17" s="49">
        <f t="shared" si="12"/>
        <v>0</v>
      </c>
      <c r="X17" s="49">
        <f t="shared" si="12"/>
        <v>0</v>
      </c>
    </row>
    <row r="18" spans="1:24" ht="27.6" x14ac:dyDescent="0.3">
      <c r="A18" s="89" t="s">
        <v>208</v>
      </c>
      <c r="B18" s="5" t="s">
        <v>216</v>
      </c>
      <c r="C18" s="46">
        <v>150</v>
      </c>
      <c r="D18" s="46"/>
      <c r="E18" s="50">
        <f>SUM(G18:X18)</f>
        <v>794000</v>
      </c>
      <c r="F18" s="48"/>
      <c r="G18" s="48"/>
      <c r="H18" s="70">
        <f>H31-H5-H20</f>
        <v>0</v>
      </c>
      <c r="I18" s="70">
        <f t="shared" ref="I18:N18" si="13">I31-I5-I20</f>
        <v>150000</v>
      </c>
      <c r="J18" s="70">
        <f t="shared" si="13"/>
        <v>0</v>
      </c>
      <c r="K18" s="70">
        <f t="shared" si="13"/>
        <v>0</v>
      </c>
      <c r="L18" s="70">
        <f t="shared" si="13"/>
        <v>0</v>
      </c>
      <c r="M18" s="70">
        <f t="shared" si="13"/>
        <v>644000</v>
      </c>
      <c r="N18" s="70">
        <f t="shared" si="13"/>
        <v>0</v>
      </c>
      <c r="O18" s="70">
        <f t="shared" ref="O18:P18" si="14">O27-O1-O20</f>
        <v>0</v>
      </c>
      <c r="P18" s="70">
        <f t="shared" si="14"/>
        <v>0</v>
      </c>
      <c r="Q18" s="48"/>
      <c r="R18" s="48"/>
      <c r="S18" s="48"/>
      <c r="T18" s="48"/>
      <c r="U18" s="48"/>
      <c r="V18" s="48"/>
      <c r="W18" s="48"/>
      <c r="X18" s="48"/>
    </row>
    <row r="19" spans="1:24" x14ac:dyDescent="0.3">
      <c r="A19" s="90" t="s">
        <v>40</v>
      </c>
      <c r="B19" s="5" t="s">
        <v>217</v>
      </c>
      <c r="C19" s="46">
        <v>150</v>
      </c>
      <c r="D19" s="46"/>
      <c r="E19" s="50">
        <f>+Q19</f>
        <v>0</v>
      </c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70">
        <f>Q31</f>
        <v>0</v>
      </c>
      <c r="R19" s="48"/>
      <c r="S19" s="48"/>
      <c r="T19" s="48"/>
      <c r="U19" s="48"/>
      <c r="V19" s="48"/>
      <c r="W19" s="48"/>
      <c r="X19" s="48"/>
    </row>
    <row r="20" spans="1:24" x14ac:dyDescent="0.3">
      <c r="A20" s="120"/>
      <c r="B20" s="121"/>
      <c r="C20" s="122"/>
      <c r="D20" s="46"/>
      <c r="E20" s="50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</row>
    <row r="21" spans="1:24" ht="17.399999999999999" x14ac:dyDescent="0.3">
      <c r="A21" s="35" t="s">
        <v>38</v>
      </c>
      <c r="B21" s="8" t="s">
        <v>39</v>
      </c>
      <c r="C21" s="47">
        <v>180</v>
      </c>
      <c r="D21" s="47"/>
      <c r="E21" s="49">
        <f>+E22+E23+E24</f>
        <v>0</v>
      </c>
      <c r="F21" s="49">
        <f t="shared" ref="F21:X21" si="15">+F22+F23+F24</f>
        <v>0</v>
      </c>
      <c r="G21" s="49">
        <f t="shared" si="15"/>
        <v>0</v>
      </c>
      <c r="H21" s="49">
        <f t="shared" si="15"/>
        <v>0</v>
      </c>
      <c r="I21" s="49">
        <f t="shared" si="15"/>
        <v>0</v>
      </c>
      <c r="J21" s="49">
        <f t="shared" si="15"/>
        <v>0</v>
      </c>
      <c r="K21" s="49">
        <f t="shared" si="15"/>
        <v>0</v>
      </c>
      <c r="L21" s="49">
        <f t="shared" ref="L21:P21" si="16">+L22+L23+L24</f>
        <v>0</v>
      </c>
      <c r="M21" s="49">
        <f t="shared" ref="M21:N21" si="17">+M22+M23+M24</f>
        <v>0</v>
      </c>
      <c r="N21" s="49">
        <f t="shared" si="17"/>
        <v>0</v>
      </c>
      <c r="O21" s="49">
        <f t="shared" ref="O21" si="18">+O22+O23+O24</f>
        <v>0</v>
      </c>
      <c r="P21" s="49">
        <f t="shared" si="16"/>
        <v>0</v>
      </c>
      <c r="Q21" s="49">
        <f t="shared" si="15"/>
        <v>0</v>
      </c>
      <c r="R21" s="49">
        <f t="shared" si="15"/>
        <v>0</v>
      </c>
      <c r="S21" s="49">
        <f t="shared" si="15"/>
        <v>0</v>
      </c>
      <c r="T21" s="49">
        <f t="shared" si="15"/>
        <v>0</v>
      </c>
      <c r="U21" s="49">
        <f t="shared" si="15"/>
        <v>0</v>
      </c>
      <c r="V21" s="49">
        <f t="shared" si="15"/>
        <v>0</v>
      </c>
      <c r="W21" s="49">
        <f t="shared" si="15"/>
        <v>0</v>
      </c>
      <c r="X21" s="49">
        <f t="shared" si="15"/>
        <v>0</v>
      </c>
    </row>
    <row r="22" spans="1:24" ht="36" x14ac:dyDescent="0.3">
      <c r="A22" s="39" t="s">
        <v>218</v>
      </c>
      <c r="B22" s="123"/>
      <c r="C22" s="124"/>
      <c r="D22" s="46"/>
      <c r="E22" s="50">
        <f>SUM(G22:X22)</f>
        <v>0</v>
      </c>
      <c r="F22" s="48"/>
      <c r="G22" s="70">
        <f>G31-G5-G24</f>
        <v>0</v>
      </c>
      <c r="H22" s="70"/>
      <c r="I22" s="70"/>
      <c r="J22" s="70"/>
      <c r="K22" s="70"/>
      <c r="L22" s="70"/>
      <c r="M22" s="70"/>
      <c r="N22" s="70"/>
      <c r="O22" s="70">
        <f t="shared" ref="O22" si="19">O31-O5-O24</f>
        <v>0</v>
      </c>
      <c r="P22" s="70">
        <f t="shared" ref="P22" si="20">P31-P5-P24</f>
        <v>0</v>
      </c>
      <c r="Q22" s="48"/>
      <c r="R22" s="48"/>
      <c r="S22" s="48"/>
      <c r="T22" s="48"/>
      <c r="U22" s="48"/>
      <c r="V22" s="48"/>
      <c r="W22" s="48"/>
      <c r="X22" s="48"/>
    </row>
    <row r="23" spans="1:24" ht="18" hidden="1" x14ac:dyDescent="0.3">
      <c r="A23" s="36"/>
      <c r="B23" s="5"/>
      <c r="C23" s="46"/>
      <c r="D23" s="48"/>
      <c r="E23" s="50">
        <f>+Q23</f>
        <v>0</v>
      </c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70"/>
      <c r="R23" s="48"/>
      <c r="S23" s="48"/>
      <c r="T23" s="48"/>
      <c r="U23" s="48"/>
      <c r="V23" s="48"/>
      <c r="W23" s="48"/>
      <c r="X23" s="48"/>
    </row>
    <row r="24" spans="1:24" hidden="1" x14ac:dyDescent="0.3">
      <c r="A24" s="74"/>
      <c r="B24" s="5"/>
      <c r="C24" s="46"/>
      <c r="D24" s="48"/>
      <c r="E24" s="50"/>
      <c r="F24" s="48"/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71"/>
      <c r="U24" s="71"/>
      <c r="V24" s="71"/>
      <c r="W24" s="71"/>
      <c r="X24" s="71"/>
    </row>
    <row r="25" spans="1:24" ht="34.799999999999997" x14ac:dyDescent="0.3">
      <c r="A25" s="35" t="s">
        <v>41</v>
      </c>
      <c r="B25" s="8" t="s">
        <v>42</v>
      </c>
      <c r="C25" s="47"/>
      <c r="D25" s="47"/>
      <c r="E25" s="49">
        <f>E26+E27</f>
        <v>0</v>
      </c>
      <c r="F25" s="49">
        <f>F26+F27</f>
        <v>0</v>
      </c>
      <c r="G25" s="49">
        <f t="shared" ref="G25:U25" si="21">G26+G27</f>
        <v>0</v>
      </c>
      <c r="H25" s="49">
        <f t="shared" si="21"/>
        <v>0</v>
      </c>
      <c r="I25" s="49">
        <f t="shared" si="21"/>
        <v>0</v>
      </c>
      <c r="J25" s="49">
        <f t="shared" si="21"/>
        <v>0</v>
      </c>
      <c r="K25" s="49">
        <f t="shared" si="21"/>
        <v>0</v>
      </c>
      <c r="L25" s="49">
        <f t="shared" si="21"/>
        <v>0</v>
      </c>
      <c r="M25" s="49">
        <f t="shared" si="21"/>
        <v>0</v>
      </c>
      <c r="N25" s="49">
        <f t="shared" si="21"/>
        <v>0</v>
      </c>
      <c r="O25" s="49">
        <f t="shared" si="21"/>
        <v>0</v>
      </c>
      <c r="P25" s="49">
        <f t="shared" si="21"/>
        <v>0</v>
      </c>
      <c r="Q25" s="49">
        <f t="shared" si="21"/>
        <v>0</v>
      </c>
      <c r="R25" s="49">
        <f t="shared" si="21"/>
        <v>0</v>
      </c>
      <c r="S25" s="49">
        <f t="shared" si="21"/>
        <v>0</v>
      </c>
      <c r="T25" s="49">
        <f t="shared" si="21"/>
        <v>0</v>
      </c>
      <c r="U25" s="49">
        <f t="shared" si="21"/>
        <v>0</v>
      </c>
      <c r="V25" s="49">
        <f t="shared" ref="V25:X25" si="22">V26+V27+V28</f>
        <v>0</v>
      </c>
      <c r="W25" s="49">
        <f t="shared" si="22"/>
        <v>0</v>
      </c>
      <c r="X25" s="49">
        <f t="shared" si="22"/>
        <v>0</v>
      </c>
    </row>
    <row r="26" spans="1:24" ht="18" x14ac:dyDescent="0.3">
      <c r="A26" s="36" t="s">
        <v>23</v>
      </c>
      <c r="B26" s="5"/>
      <c r="C26" s="46"/>
      <c r="D26" s="46"/>
      <c r="E26" s="50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8"/>
    </row>
    <row r="27" spans="1:24" ht="18" x14ac:dyDescent="0.3">
      <c r="A27" s="36"/>
      <c r="B27" s="5"/>
      <c r="C27" s="46"/>
      <c r="D27" s="46"/>
      <c r="E27" s="50"/>
      <c r="F27" s="48"/>
      <c r="G27" s="48"/>
      <c r="H27" s="48"/>
      <c r="I27" s="48"/>
      <c r="J27" s="48"/>
      <c r="K27" s="48"/>
      <c r="L27" s="48"/>
      <c r="M27" s="48"/>
      <c r="N27" s="48"/>
      <c r="O27" s="48"/>
      <c r="P27" s="48"/>
      <c r="Q27" s="48"/>
      <c r="R27" s="48"/>
      <c r="S27" s="48"/>
      <c r="T27" s="48"/>
      <c r="U27" s="48"/>
      <c r="V27" s="48"/>
      <c r="W27" s="48"/>
      <c r="X27" s="48"/>
    </row>
    <row r="28" spans="1:24" ht="18" x14ac:dyDescent="0.3">
      <c r="A28" s="63" t="s">
        <v>43</v>
      </c>
      <c r="B28" s="64" t="s">
        <v>44</v>
      </c>
      <c r="C28" s="69" t="s">
        <v>19</v>
      </c>
      <c r="D28" s="69"/>
      <c r="E28" s="70">
        <f>E29</f>
        <v>0</v>
      </c>
      <c r="F28" s="70">
        <f>F29</f>
        <v>0</v>
      </c>
      <c r="G28" s="70">
        <f t="shared" ref="G28:U28" si="23">G29</f>
        <v>0</v>
      </c>
      <c r="H28" s="70">
        <f t="shared" si="23"/>
        <v>0</v>
      </c>
      <c r="I28" s="70">
        <f t="shared" si="23"/>
        <v>0</v>
      </c>
      <c r="J28" s="70">
        <f t="shared" si="23"/>
        <v>0</v>
      </c>
      <c r="K28" s="70">
        <f t="shared" si="23"/>
        <v>0</v>
      </c>
      <c r="L28" s="70">
        <f t="shared" si="23"/>
        <v>0</v>
      </c>
      <c r="M28" s="70">
        <f t="shared" si="23"/>
        <v>0</v>
      </c>
      <c r="N28" s="70">
        <f t="shared" si="23"/>
        <v>0</v>
      </c>
      <c r="O28" s="70">
        <f t="shared" si="23"/>
        <v>0</v>
      </c>
      <c r="P28" s="70">
        <f t="shared" si="23"/>
        <v>0</v>
      </c>
      <c r="Q28" s="70">
        <f t="shared" si="23"/>
        <v>0</v>
      </c>
      <c r="R28" s="70">
        <f t="shared" si="23"/>
        <v>0</v>
      </c>
      <c r="S28" s="70">
        <f t="shared" si="23"/>
        <v>0</v>
      </c>
      <c r="T28" s="70">
        <f t="shared" si="23"/>
        <v>0</v>
      </c>
      <c r="U28" s="70">
        <f t="shared" si="23"/>
        <v>0</v>
      </c>
      <c r="V28" s="48"/>
      <c r="W28" s="48"/>
      <c r="X28" s="48"/>
    </row>
    <row r="29" spans="1:24" ht="54" x14ac:dyDescent="0.3">
      <c r="A29" s="37" t="s">
        <v>191</v>
      </c>
      <c r="B29" s="5" t="s">
        <v>45</v>
      </c>
      <c r="C29" s="46">
        <v>510</v>
      </c>
      <c r="D29" s="46"/>
      <c r="E29" s="50">
        <f>F29+G29+H29+I29+J29+P29</f>
        <v>0</v>
      </c>
      <c r="F29" s="104"/>
      <c r="G29" s="70"/>
      <c r="H29" s="70"/>
      <c r="I29" s="70"/>
      <c r="J29" s="70"/>
      <c r="K29" s="70"/>
      <c r="L29" s="70"/>
      <c r="M29" s="70"/>
      <c r="N29" s="70"/>
      <c r="O29" s="70"/>
      <c r="P29" s="70"/>
      <c r="Q29" s="48"/>
      <c r="R29" s="48"/>
      <c r="S29" s="48"/>
      <c r="T29" s="48"/>
      <c r="U29" s="48"/>
      <c r="V29" s="48"/>
      <c r="W29" s="48"/>
      <c r="X29" s="48"/>
    </row>
    <row r="30" spans="1:24" ht="18" x14ac:dyDescent="0.3">
      <c r="A30" s="36"/>
      <c r="B30" s="5"/>
      <c r="C30" s="46"/>
      <c r="D30" s="46"/>
      <c r="E30" s="50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8"/>
      <c r="U30" s="48"/>
      <c r="V30" s="48"/>
      <c r="W30" s="48"/>
      <c r="X30" s="48"/>
    </row>
    <row r="31" spans="1:24" ht="22.8" x14ac:dyDescent="0.3">
      <c r="A31" s="40" t="s">
        <v>46</v>
      </c>
      <c r="B31" s="41" t="s">
        <v>49</v>
      </c>
      <c r="C31" s="67" t="s">
        <v>19</v>
      </c>
      <c r="D31" s="67"/>
      <c r="E31" s="52">
        <f t="shared" ref="E31:X31" si="24">+E32+E45+E52+E56+E63+E65+E80+E84</f>
        <v>43416811.710000001</v>
      </c>
      <c r="F31" s="52">
        <f>+F32+F45+F52+F56+F63+F65+F80+F84</f>
        <v>41822811.710000001</v>
      </c>
      <c r="G31" s="52">
        <f t="shared" si="24"/>
        <v>0</v>
      </c>
      <c r="H31" s="52">
        <f t="shared" si="24"/>
        <v>0</v>
      </c>
      <c r="I31" s="52">
        <f t="shared" si="24"/>
        <v>150000</v>
      </c>
      <c r="J31" s="52">
        <f t="shared" si="24"/>
        <v>0</v>
      </c>
      <c r="K31" s="52">
        <f t="shared" si="24"/>
        <v>0</v>
      </c>
      <c r="L31" s="52">
        <f t="shared" si="24"/>
        <v>0</v>
      </c>
      <c r="M31" s="52">
        <f t="shared" si="24"/>
        <v>644000</v>
      </c>
      <c r="N31" s="52">
        <f t="shared" si="24"/>
        <v>0</v>
      </c>
      <c r="O31" s="52">
        <f t="shared" si="24"/>
        <v>0</v>
      </c>
      <c r="P31" s="52">
        <f t="shared" si="24"/>
        <v>0</v>
      </c>
      <c r="Q31" s="52">
        <f t="shared" si="24"/>
        <v>0</v>
      </c>
      <c r="R31" s="52">
        <f t="shared" si="24"/>
        <v>0</v>
      </c>
      <c r="S31" s="52">
        <f t="shared" si="24"/>
        <v>0</v>
      </c>
      <c r="T31" s="52">
        <f t="shared" si="24"/>
        <v>800000</v>
      </c>
      <c r="U31" s="52">
        <f t="shared" si="24"/>
        <v>0</v>
      </c>
      <c r="V31" s="52">
        <f t="shared" si="24"/>
        <v>0</v>
      </c>
      <c r="W31" s="52">
        <f t="shared" si="24"/>
        <v>0</v>
      </c>
      <c r="X31" s="52">
        <f t="shared" si="24"/>
        <v>0</v>
      </c>
    </row>
    <row r="32" spans="1:24" ht="34.799999999999997" x14ac:dyDescent="0.3">
      <c r="A32" s="42" t="s">
        <v>47</v>
      </c>
      <c r="B32" s="43" t="s">
        <v>50</v>
      </c>
      <c r="C32" s="68" t="s">
        <v>19</v>
      </c>
      <c r="D32" s="68"/>
      <c r="E32" s="53">
        <f>+E33+E34+E35+E36+E39+E41+E42</f>
        <v>39792378</v>
      </c>
      <c r="F32" s="53">
        <f>+F33+F34+F35+F36+F39+F41+F42</f>
        <v>39792378</v>
      </c>
      <c r="G32" s="53">
        <f t="shared" ref="G32:X32" si="25">+G33+G34+G35+G36+G39+G41+G42</f>
        <v>0</v>
      </c>
      <c r="H32" s="53">
        <f t="shared" si="25"/>
        <v>0</v>
      </c>
      <c r="I32" s="53">
        <f t="shared" si="25"/>
        <v>0</v>
      </c>
      <c r="J32" s="53">
        <f t="shared" si="25"/>
        <v>0</v>
      </c>
      <c r="K32" s="53">
        <f t="shared" si="25"/>
        <v>0</v>
      </c>
      <c r="L32" s="53">
        <f t="shared" ref="L32:P32" si="26">+L33+L34+L35+L36+L39+L41+L42</f>
        <v>0</v>
      </c>
      <c r="M32" s="53">
        <f t="shared" ref="M32:N32" si="27">+M33+M34+M35+M36+M39+M41+M42</f>
        <v>0</v>
      </c>
      <c r="N32" s="53">
        <f t="shared" si="27"/>
        <v>0</v>
      </c>
      <c r="O32" s="53">
        <f t="shared" ref="O32" si="28">+O33+O34+O35+O36+O39+O41+O42</f>
        <v>0</v>
      </c>
      <c r="P32" s="53">
        <f t="shared" si="26"/>
        <v>0</v>
      </c>
      <c r="Q32" s="53">
        <f t="shared" si="25"/>
        <v>0</v>
      </c>
      <c r="R32" s="53">
        <f t="shared" si="25"/>
        <v>0</v>
      </c>
      <c r="S32" s="53">
        <f t="shared" si="25"/>
        <v>0</v>
      </c>
      <c r="T32" s="53">
        <f t="shared" si="25"/>
        <v>0</v>
      </c>
      <c r="U32" s="53">
        <f t="shared" si="25"/>
        <v>0</v>
      </c>
      <c r="V32" s="53">
        <f t="shared" si="25"/>
        <v>0</v>
      </c>
      <c r="W32" s="53">
        <f t="shared" si="25"/>
        <v>0</v>
      </c>
      <c r="X32" s="53">
        <f t="shared" si="25"/>
        <v>0</v>
      </c>
    </row>
    <row r="33" spans="1:24" ht="36" x14ac:dyDescent="0.3">
      <c r="A33" s="36" t="s">
        <v>48</v>
      </c>
      <c r="B33" s="5" t="s">
        <v>51</v>
      </c>
      <c r="C33" s="46">
        <v>111</v>
      </c>
      <c r="D33" s="46"/>
      <c r="E33" s="50">
        <f>SUM(F33:X33)</f>
        <v>30550563.260000002</v>
      </c>
      <c r="F33" s="160">
        <f>29641472.35+909090.91</f>
        <v>30550563.260000002</v>
      </c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104">
        <v>0</v>
      </c>
      <c r="T33" s="48"/>
      <c r="U33" s="48"/>
      <c r="V33" s="48"/>
      <c r="W33" s="48"/>
      <c r="X33" s="48"/>
    </row>
    <row r="34" spans="1:24" ht="36" x14ac:dyDescent="0.3">
      <c r="A34" s="36" t="s">
        <v>52</v>
      </c>
      <c r="B34" s="5" t="s">
        <v>53</v>
      </c>
      <c r="C34" s="46">
        <v>112</v>
      </c>
      <c r="D34" s="46"/>
      <c r="E34" s="50">
        <f>SUM(F34:X34)</f>
        <v>0</v>
      </c>
      <c r="F34" s="160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</row>
    <row r="35" spans="1:24" ht="36" x14ac:dyDescent="0.3">
      <c r="A35" s="36" t="s">
        <v>55</v>
      </c>
      <c r="B35" s="5" t="s">
        <v>54</v>
      </c>
      <c r="C35" s="46">
        <v>113</v>
      </c>
      <c r="D35" s="46"/>
      <c r="E35" s="50">
        <f>SUM(F35:X35)</f>
        <v>0</v>
      </c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</row>
    <row r="36" spans="1:24" ht="54" x14ac:dyDescent="0.3">
      <c r="A36" s="36" t="s">
        <v>56</v>
      </c>
      <c r="B36" s="5" t="s">
        <v>57</v>
      </c>
      <c r="C36" s="46">
        <v>119</v>
      </c>
      <c r="D36" s="46"/>
      <c r="E36" s="50">
        <f>+E37+E38</f>
        <v>9241814.7400000002</v>
      </c>
      <c r="F36" s="48">
        <f>+F37+F38</f>
        <v>9241814.7400000002</v>
      </c>
      <c r="G36" s="48">
        <f t="shared" ref="G36:X36" si="29">+G37+G38</f>
        <v>0</v>
      </c>
      <c r="H36" s="48">
        <f t="shared" si="29"/>
        <v>0</v>
      </c>
      <c r="I36" s="48">
        <f t="shared" si="29"/>
        <v>0</v>
      </c>
      <c r="J36" s="48">
        <f t="shared" si="29"/>
        <v>0</v>
      </c>
      <c r="K36" s="48">
        <f t="shared" si="29"/>
        <v>0</v>
      </c>
      <c r="L36" s="48">
        <f t="shared" ref="L36:P36" si="30">+L37+L38</f>
        <v>0</v>
      </c>
      <c r="M36" s="48">
        <f t="shared" ref="M36:N36" si="31">+M37+M38</f>
        <v>0</v>
      </c>
      <c r="N36" s="48">
        <f t="shared" si="31"/>
        <v>0</v>
      </c>
      <c r="O36" s="48">
        <f t="shared" ref="O36" si="32">+O37+O38</f>
        <v>0</v>
      </c>
      <c r="P36" s="48">
        <f t="shared" si="30"/>
        <v>0</v>
      </c>
      <c r="Q36" s="48">
        <f t="shared" si="29"/>
        <v>0</v>
      </c>
      <c r="R36" s="48">
        <f t="shared" si="29"/>
        <v>0</v>
      </c>
      <c r="S36" s="48">
        <v>0</v>
      </c>
      <c r="T36" s="48">
        <f t="shared" si="29"/>
        <v>0</v>
      </c>
      <c r="U36" s="48">
        <f t="shared" si="29"/>
        <v>0</v>
      </c>
      <c r="V36" s="48">
        <f t="shared" si="29"/>
        <v>0</v>
      </c>
      <c r="W36" s="48">
        <f t="shared" si="29"/>
        <v>0</v>
      </c>
      <c r="X36" s="48">
        <f t="shared" si="29"/>
        <v>0</v>
      </c>
    </row>
    <row r="37" spans="1:24" ht="36" x14ac:dyDescent="0.3">
      <c r="A37" s="36" t="s">
        <v>59</v>
      </c>
      <c r="B37" s="5" t="s">
        <v>58</v>
      </c>
      <c r="C37" s="46">
        <v>119</v>
      </c>
      <c r="D37" s="46"/>
      <c r="E37" s="50">
        <f>SUM(F37:X37)</f>
        <v>9241814.7400000002</v>
      </c>
      <c r="F37" s="160">
        <f>290090.09+8951724.65</f>
        <v>9241814.7400000002</v>
      </c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104">
        <v>0</v>
      </c>
      <c r="T37" s="48"/>
      <c r="U37" s="48"/>
      <c r="V37" s="48"/>
      <c r="W37" s="48"/>
      <c r="X37" s="48"/>
    </row>
    <row r="38" spans="1:24" ht="18" x14ac:dyDescent="0.3">
      <c r="A38" s="36" t="s">
        <v>60</v>
      </c>
      <c r="B38" s="5" t="s">
        <v>62</v>
      </c>
      <c r="C38" s="46">
        <v>119</v>
      </c>
      <c r="D38" s="46"/>
      <c r="E38" s="50">
        <f t="shared" ref="E38:E44" si="33">SUM(F38:X38)</f>
        <v>0</v>
      </c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48"/>
    </row>
    <row r="39" spans="1:24" ht="36" x14ac:dyDescent="0.3">
      <c r="A39" s="36" t="s">
        <v>61</v>
      </c>
      <c r="B39" s="5" t="s">
        <v>63</v>
      </c>
      <c r="C39" s="46">
        <v>131</v>
      </c>
      <c r="D39" s="46"/>
      <c r="E39" s="50">
        <f t="shared" si="33"/>
        <v>0</v>
      </c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</row>
    <row r="40" spans="1:24" ht="36" x14ac:dyDescent="0.3">
      <c r="A40" s="136" t="s">
        <v>219</v>
      </c>
      <c r="B40" s="126" t="s">
        <v>64</v>
      </c>
      <c r="C40" s="127">
        <v>133</v>
      </c>
      <c r="D40" s="127"/>
      <c r="E40" s="65">
        <f t="shared" si="33"/>
        <v>0</v>
      </c>
      <c r="F40" s="48"/>
      <c r="G40" s="48"/>
      <c r="H40" s="48"/>
      <c r="I40" s="48"/>
      <c r="J40" s="48"/>
      <c r="K40" s="48"/>
      <c r="L40" s="48"/>
      <c r="M40" s="48"/>
      <c r="N40" s="48"/>
      <c r="O40" s="48"/>
      <c r="P40" s="48"/>
      <c r="Q40" s="48"/>
      <c r="R40" s="48"/>
      <c r="S40" s="48"/>
      <c r="T40" s="48"/>
      <c r="U40" s="48"/>
      <c r="V40" s="48"/>
      <c r="W40" s="48"/>
      <c r="X40" s="48"/>
    </row>
    <row r="41" spans="1:24" ht="36" x14ac:dyDescent="0.3">
      <c r="A41" s="136" t="s">
        <v>65</v>
      </c>
      <c r="B41" s="126" t="s">
        <v>67</v>
      </c>
      <c r="C41" s="127">
        <v>134</v>
      </c>
      <c r="D41" s="127"/>
      <c r="E41" s="50">
        <f t="shared" si="33"/>
        <v>0</v>
      </c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</row>
    <row r="42" spans="1:24" ht="36" x14ac:dyDescent="0.3">
      <c r="A42" s="136" t="s">
        <v>66</v>
      </c>
      <c r="B42" s="126" t="s">
        <v>220</v>
      </c>
      <c r="C42" s="127">
        <v>139</v>
      </c>
      <c r="D42" s="127"/>
      <c r="E42" s="50">
        <f t="shared" si="33"/>
        <v>0</v>
      </c>
      <c r="F42" s="48">
        <f>F43+F44</f>
        <v>0</v>
      </c>
      <c r="G42" s="48">
        <f t="shared" ref="G42:X42" si="34">G43+G44</f>
        <v>0</v>
      </c>
      <c r="H42" s="48">
        <f t="shared" si="34"/>
        <v>0</v>
      </c>
      <c r="I42" s="48">
        <f t="shared" si="34"/>
        <v>0</v>
      </c>
      <c r="J42" s="48">
        <f t="shared" si="34"/>
        <v>0</v>
      </c>
      <c r="K42" s="48">
        <f t="shared" si="34"/>
        <v>0</v>
      </c>
      <c r="L42" s="48">
        <f t="shared" ref="L42:P42" si="35">L43+L44</f>
        <v>0</v>
      </c>
      <c r="M42" s="48">
        <f t="shared" ref="M42:N42" si="36">M43+M44</f>
        <v>0</v>
      </c>
      <c r="N42" s="48">
        <f t="shared" si="36"/>
        <v>0</v>
      </c>
      <c r="O42" s="48">
        <f t="shared" ref="O42" si="37">O43+O44</f>
        <v>0</v>
      </c>
      <c r="P42" s="48">
        <f t="shared" si="35"/>
        <v>0</v>
      </c>
      <c r="Q42" s="48">
        <f t="shared" si="34"/>
        <v>0</v>
      </c>
      <c r="R42" s="48">
        <f t="shared" si="34"/>
        <v>0</v>
      </c>
      <c r="S42" s="48">
        <f t="shared" si="34"/>
        <v>0</v>
      </c>
      <c r="T42" s="48">
        <f t="shared" si="34"/>
        <v>0</v>
      </c>
      <c r="U42" s="48">
        <f t="shared" si="34"/>
        <v>0</v>
      </c>
      <c r="V42" s="48">
        <f t="shared" si="34"/>
        <v>0</v>
      </c>
      <c r="W42" s="48">
        <f t="shared" si="34"/>
        <v>0</v>
      </c>
      <c r="X42" s="48">
        <f t="shared" si="34"/>
        <v>0</v>
      </c>
    </row>
    <row r="43" spans="1:24" ht="36" x14ac:dyDescent="0.3">
      <c r="A43" s="136" t="s">
        <v>68</v>
      </c>
      <c r="B43" s="126" t="s">
        <v>221</v>
      </c>
      <c r="C43" s="127">
        <v>139</v>
      </c>
      <c r="D43" s="127"/>
      <c r="E43" s="50">
        <f t="shared" si="33"/>
        <v>0</v>
      </c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</row>
    <row r="44" spans="1:24" ht="18" x14ac:dyDescent="0.3">
      <c r="A44" s="136"/>
      <c r="B44" s="126"/>
      <c r="C44" s="127"/>
      <c r="D44" s="127"/>
      <c r="E44" s="50">
        <f t="shared" si="33"/>
        <v>0</v>
      </c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</row>
    <row r="45" spans="1:24" ht="17.399999999999999" x14ac:dyDescent="0.3">
      <c r="A45" s="35" t="s">
        <v>70</v>
      </c>
      <c r="B45" s="8" t="s">
        <v>69</v>
      </c>
      <c r="C45" s="47">
        <v>300</v>
      </c>
      <c r="D45" s="47"/>
      <c r="E45" s="49">
        <f>+E46+E49+E50+E51</f>
        <v>0</v>
      </c>
      <c r="F45" s="49">
        <f t="shared" ref="F45:X45" si="38">+F46+F49+F50+F51</f>
        <v>0</v>
      </c>
      <c r="G45" s="49">
        <f t="shared" si="38"/>
        <v>0</v>
      </c>
      <c r="H45" s="49">
        <f t="shared" si="38"/>
        <v>0</v>
      </c>
      <c r="I45" s="49">
        <f t="shared" si="38"/>
        <v>0</v>
      </c>
      <c r="J45" s="49">
        <f t="shared" si="38"/>
        <v>0</v>
      </c>
      <c r="K45" s="49">
        <f t="shared" si="38"/>
        <v>0</v>
      </c>
      <c r="L45" s="49">
        <f t="shared" ref="L45:P45" si="39">+L46+L49+L50+L51</f>
        <v>0</v>
      </c>
      <c r="M45" s="49">
        <f t="shared" ref="M45:N45" si="40">+M46+M49+M50+M51</f>
        <v>0</v>
      </c>
      <c r="N45" s="49">
        <f t="shared" si="40"/>
        <v>0</v>
      </c>
      <c r="O45" s="49">
        <f t="shared" ref="O45" si="41">+O46+O49+O50+O51</f>
        <v>0</v>
      </c>
      <c r="P45" s="49">
        <f t="shared" si="39"/>
        <v>0</v>
      </c>
      <c r="Q45" s="49">
        <f t="shared" si="38"/>
        <v>0</v>
      </c>
      <c r="R45" s="49">
        <f t="shared" si="38"/>
        <v>0</v>
      </c>
      <c r="S45" s="49">
        <f t="shared" si="38"/>
        <v>0</v>
      </c>
      <c r="T45" s="49">
        <f t="shared" si="38"/>
        <v>0</v>
      </c>
      <c r="U45" s="49">
        <f t="shared" si="38"/>
        <v>0</v>
      </c>
      <c r="V45" s="49">
        <f t="shared" si="38"/>
        <v>0</v>
      </c>
      <c r="W45" s="49">
        <f t="shared" si="38"/>
        <v>0</v>
      </c>
      <c r="X45" s="49">
        <f t="shared" si="38"/>
        <v>0</v>
      </c>
    </row>
    <row r="46" spans="1:24" ht="54" x14ac:dyDescent="0.3">
      <c r="A46" s="36" t="s">
        <v>71</v>
      </c>
      <c r="B46" s="5" t="s">
        <v>72</v>
      </c>
      <c r="C46" s="176">
        <v>320</v>
      </c>
      <c r="D46" s="46"/>
      <c r="E46" s="50">
        <f t="shared" ref="E46:E51" si="42">SUM(F46:X46)</f>
        <v>0</v>
      </c>
      <c r="F46" s="48"/>
      <c r="G46" s="48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</row>
    <row r="47" spans="1:24" ht="54" x14ac:dyDescent="0.3">
      <c r="A47" s="36" t="s">
        <v>99</v>
      </c>
      <c r="B47" s="5" t="s">
        <v>73</v>
      </c>
      <c r="C47" s="46">
        <v>321</v>
      </c>
      <c r="D47" s="46"/>
      <c r="E47" s="50">
        <f t="shared" si="42"/>
        <v>0</v>
      </c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</row>
    <row r="48" spans="1:24" ht="18" x14ac:dyDescent="0.3">
      <c r="A48" s="36"/>
      <c r="B48" s="5"/>
      <c r="C48" s="46"/>
      <c r="D48" s="46"/>
      <c r="E48" s="50">
        <f t="shared" si="42"/>
        <v>0</v>
      </c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</row>
    <row r="49" spans="1:24" ht="36" x14ac:dyDescent="0.3">
      <c r="A49" s="36" t="s">
        <v>74</v>
      </c>
      <c r="B49" s="5" t="s">
        <v>75</v>
      </c>
      <c r="C49" s="46">
        <v>340</v>
      </c>
      <c r="D49" s="46"/>
      <c r="E49" s="50">
        <f t="shared" si="42"/>
        <v>0</v>
      </c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</row>
    <row r="50" spans="1:24" ht="72" x14ac:dyDescent="0.3">
      <c r="A50" s="36" t="s">
        <v>77</v>
      </c>
      <c r="B50" s="5" t="s">
        <v>76</v>
      </c>
      <c r="C50" s="46">
        <v>350</v>
      </c>
      <c r="D50" s="46"/>
      <c r="E50" s="50">
        <f t="shared" si="42"/>
        <v>0</v>
      </c>
      <c r="F50" s="48"/>
      <c r="G50" s="48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48"/>
      <c r="X50" s="48"/>
    </row>
    <row r="51" spans="1:24" ht="18" x14ac:dyDescent="0.3">
      <c r="A51" s="137" t="s">
        <v>222</v>
      </c>
      <c r="B51" s="5" t="s">
        <v>78</v>
      </c>
      <c r="C51" s="46">
        <v>360</v>
      </c>
      <c r="D51" s="46"/>
      <c r="E51" s="50">
        <f t="shared" si="42"/>
        <v>0</v>
      </c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</row>
    <row r="52" spans="1:24" ht="17.399999999999999" x14ac:dyDescent="0.3">
      <c r="A52" s="35" t="s">
        <v>80</v>
      </c>
      <c r="B52" s="8" t="s">
        <v>79</v>
      </c>
      <c r="C52" s="47">
        <v>850</v>
      </c>
      <c r="D52" s="47"/>
      <c r="E52" s="49">
        <f>+E53+E54+E55</f>
        <v>5000</v>
      </c>
      <c r="F52" s="49">
        <f>+F53+F54+F55</f>
        <v>5000</v>
      </c>
      <c r="G52" s="49">
        <f t="shared" ref="G52:X52" si="43">+G53+G54+G55</f>
        <v>0</v>
      </c>
      <c r="H52" s="49">
        <f t="shared" si="43"/>
        <v>0</v>
      </c>
      <c r="I52" s="49">
        <f t="shared" si="43"/>
        <v>0</v>
      </c>
      <c r="J52" s="49">
        <f t="shared" si="43"/>
        <v>0</v>
      </c>
      <c r="K52" s="49">
        <f t="shared" si="43"/>
        <v>0</v>
      </c>
      <c r="L52" s="49">
        <f t="shared" ref="L52:P52" si="44">+L53+L54+L55</f>
        <v>0</v>
      </c>
      <c r="M52" s="49">
        <f t="shared" ref="M52:N52" si="45">+M53+M54+M55</f>
        <v>0</v>
      </c>
      <c r="N52" s="49">
        <f t="shared" si="45"/>
        <v>0</v>
      </c>
      <c r="O52" s="49">
        <f t="shared" ref="O52" si="46">+O53+O54+O55</f>
        <v>0</v>
      </c>
      <c r="P52" s="49">
        <f t="shared" si="44"/>
        <v>0</v>
      </c>
      <c r="Q52" s="49">
        <f t="shared" si="43"/>
        <v>0</v>
      </c>
      <c r="R52" s="49">
        <f t="shared" si="43"/>
        <v>0</v>
      </c>
      <c r="S52" s="49">
        <f t="shared" si="43"/>
        <v>0</v>
      </c>
      <c r="T52" s="49">
        <f t="shared" si="43"/>
        <v>0</v>
      </c>
      <c r="U52" s="49">
        <f t="shared" si="43"/>
        <v>0</v>
      </c>
      <c r="V52" s="49">
        <f t="shared" si="43"/>
        <v>0</v>
      </c>
      <c r="W52" s="49">
        <f t="shared" si="43"/>
        <v>0</v>
      </c>
      <c r="X52" s="49">
        <f t="shared" si="43"/>
        <v>0</v>
      </c>
    </row>
    <row r="53" spans="1:24" ht="36" x14ac:dyDescent="0.3">
      <c r="A53" s="36" t="s">
        <v>81</v>
      </c>
      <c r="B53" s="5" t="s">
        <v>82</v>
      </c>
      <c r="C53" s="46">
        <v>851</v>
      </c>
      <c r="D53" s="46"/>
      <c r="E53" s="50">
        <f>SUM(F53:X53)</f>
        <v>0</v>
      </c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</row>
    <row r="54" spans="1:24" ht="54" x14ac:dyDescent="0.3">
      <c r="A54" s="36" t="s">
        <v>84</v>
      </c>
      <c r="B54" s="5" t="s">
        <v>83</v>
      </c>
      <c r="C54" s="46">
        <v>852</v>
      </c>
      <c r="D54" s="46"/>
      <c r="E54" s="50">
        <f>SUM(F54:X54)</f>
        <v>5000</v>
      </c>
      <c r="F54" s="48">
        <v>5000</v>
      </c>
      <c r="G54" s="48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  <c r="X54" s="48"/>
    </row>
    <row r="55" spans="1:24" ht="36" x14ac:dyDescent="0.3">
      <c r="A55" s="36" t="s">
        <v>85</v>
      </c>
      <c r="B55" s="5" t="s">
        <v>86</v>
      </c>
      <c r="C55" s="46">
        <v>853</v>
      </c>
      <c r="D55" s="46"/>
      <c r="E55" s="50">
        <f>SUM(F55:X55)</f>
        <v>0</v>
      </c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109"/>
      <c r="T55" s="48"/>
      <c r="U55" s="48"/>
      <c r="V55" s="48"/>
      <c r="W55" s="48"/>
      <c r="X55" s="48"/>
    </row>
    <row r="56" spans="1:24" ht="34.799999999999997" x14ac:dyDescent="0.3">
      <c r="A56" s="35" t="s">
        <v>88</v>
      </c>
      <c r="B56" s="8" t="s">
        <v>87</v>
      </c>
      <c r="C56" s="47" t="s">
        <v>19</v>
      </c>
      <c r="D56" s="47"/>
      <c r="E56" s="49">
        <f>E57+E58+E59++E60+E61+E62</f>
        <v>0</v>
      </c>
      <c r="F56" s="49">
        <f t="shared" ref="F56:X56" si="47">+F60+F61+F62</f>
        <v>0</v>
      </c>
      <c r="G56" s="49">
        <f t="shared" si="47"/>
        <v>0</v>
      </c>
      <c r="H56" s="49">
        <f t="shared" si="47"/>
        <v>0</v>
      </c>
      <c r="I56" s="49">
        <f t="shared" si="47"/>
        <v>0</v>
      </c>
      <c r="J56" s="49">
        <f t="shared" si="47"/>
        <v>0</v>
      </c>
      <c r="K56" s="49">
        <f t="shared" si="47"/>
        <v>0</v>
      </c>
      <c r="L56" s="49">
        <f t="shared" ref="L56:P56" si="48">+L60+L61+L62</f>
        <v>0</v>
      </c>
      <c r="M56" s="49">
        <f t="shared" ref="M56:N56" si="49">+M60+M61+M62</f>
        <v>0</v>
      </c>
      <c r="N56" s="49">
        <f t="shared" si="49"/>
        <v>0</v>
      </c>
      <c r="O56" s="49">
        <f t="shared" ref="O56" si="50">+O60+O61+O62</f>
        <v>0</v>
      </c>
      <c r="P56" s="49">
        <f t="shared" si="48"/>
        <v>0</v>
      </c>
      <c r="Q56" s="49">
        <f t="shared" si="47"/>
        <v>0</v>
      </c>
      <c r="R56" s="49">
        <f t="shared" si="47"/>
        <v>0</v>
      </c>
      <c r="S56" s="49">
        <f t="shared" si="47"/>
        <v>0</v>
      </c>
      <c r="T56" s="49">
        <f t="shared" si="47"/>
        <v>0</v>
      </c>
      <c r="U56" s="49">
        <f t="shared" si="47"/>
        <v>0</v>
      </c>
      <c r="V56" s="49">
        <f t="shared" si="47"/>
        <v>0</v>
      </c>
      <c r="W56" s="49">
        <f t="shared" si="47"/>
        <v>0</v>
      </c>
      <c r="X56" s="49">
        <f t="shared" si="47"/>
        <v>0</v>
      </c>
    </row>
    <row r="57" spans="1:24" s="97" customFormat="1" ht="18" x14ac:dyDescent="0.3">
      <c r="A57" s="136" t="s">
        <v>223</v>
      </c>
      <c r="B57" s="126" t="s">
        <v>89</v>
      </c>
      <c r="C57" s="127">
        <v>613</v>
      </c>
      <c r="D57" s="96"/>
      <c r="E57" s="50">
        <f t="shared" ref="E57:E59" si="51">SUM(F57:X57)</f>
        <v>0</v>
      </c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</row>
    <row r="58" spans="1:24" s="97" customFormat="1" ht="18" x14ac:dyDescent="0.3">
      <c r="A58" s="136" t="s">
        <v>224</v>
      </c>
      <c r="B58" s="126" t="s">
        <v>90</v>
      </c>
      <c r="C58" s="127">
        <v>623</v>
      </c>
      <c r="D58" s="96"/>
      <c r="E58" s="50">
        <f t="shared" si="51"/>
        <v>0</v>
      </c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</row>
    <row r="59" spans="1:24" s="97" customFormat="1" ht="36" x14ac:dyDescent="0.3">
      <c r="A59" s="136" t="s">
        <v>225</v>
      </c>
      <c r="B59" s="126" t="s">
        <v>93</v>
      </c>
      <c r="C59" s="127">
        <v>634</v>
      </c>
      <c r="D59" s="96"/>
      <c r="E59" s="50">
        <f t="shared" si="51"/>
        <v>0</v>
      </c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</row>
    <row r="60" spans="1:24" ht="36" x14ac:dyDescent="0.3">
      <c r="A60" s="136" t="s">
        <v>226</v>
      </c>
      <c r="B60" s="126" t="s">
        <v>227</v>
      </c>
      <c r="C60" s="127">
        <v>810</v>
      </c>
      <c r="D60" s="46"/>
      <c r="E60" s="50">
        <f>SUM(F60:X60)</f>
        <v>0</v>
      </c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</row>
    <row r="61" spans="1:24" ht="18" x14ac:dyDescent="0.3">
      <c r="A61" s="136" t="s">
        <v>91</v>
      </c>
      <c r="B61" s="126" t="s">
        <v>228</v>
      </c>
      <c r="C61" s="127">
        <v>862</v>
      </c>
      <c r="D61" s="46"/>
      <c r="E61" s="50">
        <f>SUM(F61:X61)</f>
        <v>0</v>
      </c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</row>
    <row r="62" spans="1:24" ht="54" x14ac:dyDescent="0.3">
      <c r="A62" s="136" t="s">
        <v>92</v>
      </c>
      <c r="B62" s="126" t="s">
        <v>229</v>
      </c>
      <c r="C62" s="127">
        <v>863</v>
      </c>
      <c r="D62" s="46"/>
      <c r="E62" s="50">
        <f>SUM(F62:X62)</f>
        <v>0</v>
      </c>
      <c r="F62" s="48"/>
      <c r="G62" s="48"/>
      <c r="H62" s="48"/>
      <c r="I62" s="48"/>
      <c r="J62" s="48"/>
      <c r="K62" s="48"/>
      <c r="L62" s="48"/>
      <c r="M62" s="48"/>
      <c r="N62" s="48"/>
      <c r="O62" s="48"/>
      <c r="P62" s="48"/>
      <c r="Q62" s="48"/>
      <c r="R62" s="48"/>
      <c r="S62" s="48"/>
      <c r="T62" s="48"/>
      <c r="U62" s="48"/>
      <c r="V62" s="48"/>
      <c r="W62" s="48"/>
      <c r="X62" s="48"/>
    </row>
    <row r="63" spans="1:24" ht="34.799999999999997" x14ac:dyDescent="0.3">
      <c r="A63" s="35" t="s">
        <v>95</v>
      </c>
      <c r="B63" s="8" t="s">
        <v>96</v>
      </c>
      <c r="C63" s="47" t="s">
        <v>19</v>
      </c>
      <c r="D63" s="47"/>
      <c r="E63" s="49">
        <f>+E64</f>
        <v>0</v>
      </c>
      <c r="F63" s="49">
        <f t="shared" ref="F63:X63" si="52">+F64</f>
        <v>0</v>
      </c>
      <c r="G63" s="49">
        <f t="shared" si="52"/>
        <v>0</v>
      </c>
      <c r="H63" s="49">
        <f t="shared" si="52"/>
        <v>0</v>
      </c>
      <c r="I63" s="49">
        <f t="shared" si="52"/>
        <v>0</v>
      </c>
      <c r="J63" s="49">
        <f t="shared" si="52"/>
        <v>0</v>
      </c>
      <c r="K63" s="49">
        <f t="shared" si="52"/>
        <v>0</v>
      </c>
      <c r="L63" s="49">
        <f t="shared" si="52"/>
        <v>0</v>
      </c>
      <c r="M63" s="49">
        <f t="shared" si="52"/>
        <v>0</v>
      </c>
      <c r="N63" s="49">
        <f t="shared" si="52"/>
        <v>0</v>
      </c>
      <c r="O63" s="49">
        <f t="shared" si="52"/>
        <v>0</v>
      </c>
      <c r="P63" s="49">
        <f t="shared" si="52"/>
        <v>0</v>
      </c>
      <c r="Q63" s="49">
        <f t="shared" si="52"/>
        <v>0</v>
      </c>
      <c r="R63" s="49">
        <f t="shared" si="52"/>
        <v>0</v>
      </c>
      <c r="S63" s="49">
        <f t="shared" si="52"/>
        <v>0</v>
      </c>
      <c r="T63" s="49">
        <f t="shared" si="52"/>
        <v>0</v>
      </c>
      <c r="U63" s="49">
        <f t="shared" si="52"/>
        <v>0</v>
      </c>
      <c r="V63" s="49">
        <f t="shared" si="52"/>
        <v>0</v>
      </c>
      <c r="W63" s="49">
        <f t="shared" si="52"/>
        <v>0</v>
      </c>
      <c r="X63" s="49">
        <f t="shared" si="52"/>
        <v>0</v>
      </c>
    </row>
    <row r="64" spans="1:24" ht="54" x14ac:dyDescent="0.3">
      <c r="A64" s="36" t="s">
        <v>98</v>
      </c>
      <c r="B64" s="5" t="s">
        <v>97</v>
      </c>
      <c r="C64" s="46">
        <v>831</v>
      </c>
      <c r="D64" s="46"/>
      <c r="E64" s="50">
        <f t="shared" ref="E64:E69" si="53">SUM(F64:X64)</f>
        <v>0</v>
      </c>
      <c r="F64" s="48"/>
      <c r="G64" s="48"/>
      <c r="H64" s="48"/>
      <c r="I64" s="48"/>
      <c r="J64" s="48"/>
      <c r="K64" s="48"/>
      <c r="L64" s="48"/>
      <c r="M64" s="48"/>
      <c r="N64" s="48"/>
      <c r="O64" s="48"/>
      <c r="P64" s="48"/>
      <c r="Q64" s="48"/>
      <c r="R64" s="48"/>
      <c r="S64" s="48"/>
      <c r="T64" s="48"/>
      <c r="U64" s="48"/>
      <c r="V64" s="48"/>
      <c r="W64" s="48"/>
      <c r="X64" s="48"/>
    </row>
    <row r="65" spans="1:29" ht="17.399999999999999" x14ac:dyDescent="0.3">
      <c r="A65" s="35" t="s">
        <v>100</v>
      </c>
      <c r="B65" s="8" t="s">
        <v>94</v>
      </c>
      <c r="C65" s="47" t="s">
        <v>19</v>
      </c>
      <c r="D65" s="47"/>
      <c r="E65" s="50">
        <f t="shared" si="53"/>
        <v>3619433.71</v>
      </c>
      <c r="F65" s="131">
        <f>F69+F76</f>
        <v>2025433.71</v>
      </c>
      <c r="G65" s="131">
        <f t="shared" ref="G65:U65" si="54">+G66+G67+G68+G69+G75+G76+G77</f>
        <v>0</v>
      </c>
      <c r="H65" s="131">
        <f t="shared" si="54"/>
        <v>0</v>
      </c>
      <c r="I65" s="131">
        <f t="shared" si="54"/>
        <v>150000</v>
      </c>
      <c r="J65" s="131">
        <f t="shared" si="54"/>
        <v>0</v>
      </c>
      <c r="K65" s="131">
        <f t="shared" si="54"/>
        <v>0</v>
      </c>
      <c r="L65" s="131">
        <f t="shared" si="54"/>
        <v>0</v>
      </c>
      <c r="M65" s="131">
        <f t="shared" si="54"/>
        <v>644000</v>
      </c>
      <c r="N65" s="131">
        <f t="shared" si="54"/>
        <v>0</v>
      </c>
      <c r="O65" s="131">
        <f t="shared" si="54"/>
        <v>0</v>
      </c>
      <c r="P65" s="131">
        <f t="shared" si="54"/>
        <v>0</v>
      </c>
      <c r="Q65" s="131">
        <f t="shared" si="54"/>
        <v>0</v>
      </c>
      <c r="R65" s="131">
        <f t="shared" si="54"/>
        <v>0</v>
      </c>
      <c r="S65" s="131">
        <f t="shared" si="54"/>
        <v>0</v>
      </c>
      <c r="T65" s="131">
        <f t="shared" si="54"/>
        <v>800000</v>
      </c>
      <c r="U65" s="131">
        <f t="shared" si="54"/>
        <v>0</v>
      </c>
      <c r="V65" s="49">
        <f>+V66+V67+V68+V69+V77</f>
        <v>0</v>
      </c>
      <c r="W65" s="49">
        <f>+W66+W67+W68+W69+W77</f>
        <v>0</v>
      </c>
      <c r="X65" s="49">
        <f>+X66+X67+X68+X69+X77</f>
        <v>0</v>
      </c>
      <c r="Y65" t="s">
        <v>260</v>
      </c>
    </row>
    <row r="66" spans="1:29" ht="67.2" customHeight="1" x14ac:dyDescent="0.3">
      <c r="A66" s="113" t="s">
        <v>254</v>
      </c>
      <c r="B66" s="5" t="s">
        <v>101</v>
      </c>
      <c r="C66" s="46">
        <v>241</v>
      </c>
      <c r="D66" s="46"/>
      <c r="E66" s="50">
        <f t="shared" si="53"/>
        <v>0</v>
      </c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48"/>
      <c r="V66" s="48"/>
      <c r="W66" s="48"/>
      <c r="X66" s="48"/>
      <c r="AA66" s="97"/>
      <c r="AB66" s="97"/>
      <c r="AC66" s="114"/>
    </row>
    <row r="67" spans="1:29" ht="18" hidden="1" x14ac:dyDescent="0.3">
      <c r="A67" s="36"/>
      <c r="B67" s="5"/>
      <c r="C67" s="46"/>
      <c r="D67" s="46"/>
      <c r="E67" s="50">
        <f t="shared" si="53"/>
        <v>0</v>
      </c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48"/>
      <c r="W67" s="48"/>
      <c r="X67" s="48"/>
      <c r="AA67" s="97"/>
      <c r="AB67" s="97"/>
      <c r="AC67" s="97"/>
    </row>
    <row r="68" spans="1:29" ht="36" x14ac:dyDescent="0.3">
      <c r="A68" s="36" t="s">
        <v>103</v>
      </c>
      <c r="B68" s="5" t="s">
        <v>102</v>
      </c>
      <c r="C68" s="46">
        <v>243</v>
      </c>
      <c r="D68" s="46"/>
      <c r="E68" s="50">
        <f t="shared" si="53"/>
        <v>0</v>
      </c>
      <c r="F68" s="48"/>
      <c r="G68" s="48"/>
      <c r="H68" s="48"/>
      <c r="I68" s="48"/>
      <c r="J68" s="48"/>
      <c r="K68" s="48"/>
      <c r="L68" s="48"/>
      <c r="M68" s="48"/>
      <c r="N68" s="48"/>
      <c r="O68" s="48"/>
      <c r="P68" s="48"/>
      <c r="Q68" s="48"/>
      <c r="R68" s="48"/>
      <c r="S68" s="48"/>
      <c r="T68" s="48"/>
      <c r="U68" s="48"/>
      <c r="V68" s="48"/>
      <c r="W68" s="48"/>
      <c r="X68" s="48"/>
      <c r="AA68" s="97"/>
      <c r="AB68" s="97"/>
      <c r="AC68" s="97"/>
    </row>
    <row r="69" spans="1:29" ht="60" customHeight="1" x14ac:dyDescent="0.3">
      <c r="A69" s="63" t="s">
        <v>104</v>
      </c>
      <c r="B69" s="64" t="s">
        <v>105</v>
      </c>
      <c r="C69" s="69">
        <v>244</v>
      </c>
      <c r="D69" s="69"/>
      <c r="E69" s="49">
        <f t="shared" si="53"/>
        <v>2386728</v>
      </c>
      <c r="F69" s="49">
        <f>135000+9000+10000+332941+124000+36000+34709+109759+1319</f>
        <v>792728</v>
      </c>
      <c r="G69" s="49"/>
      <c r="H69" s="49">
        <f>H73</f>
        <v>0</v>
      </c>
      <c r="I69" s="49">
        <f>I73</f>
        <v>150000</v>
      </c>
      <c r="J69" s="49">
        <f t="shared" ref="J69:M69" si="55">J73</f>
        <v>0</v>
      </c>
      <c r="K69" s="49">
        <f t="shared" si="55"/>
        <v>0</v>
      </c>
      <c r="L69" s="49">
        <f t="shared" si="55"/>
        <v>0</v>
      </c>
      <c r="M69" s="49">
        <f t="shared" si="55"/>
        <v>644000</v>
      </c>
      <c r="N69" s="49"/>
      <c r="O69" s="49"/>
      <c r="P69" s="49"/>
      <c r="Q69" s="49"/>
      <c r="R69" s="49"/>
      <c r="S69" s="49">
        <v>0</v>
      </c>
      <c r="T69" s="49">
        <v>800000</v>
      </c>
      <c r="U69" s="49">
        <v>0</v>
      </c>
      <c r="V69" s="49"/>
      <c r="W69" s="49"/>
      <c r="X69" s="49"/>
      <c r="Y69" s="4" t="s">
        <v>315</v>
      </c>
    </row>
    <row r="70" spans="1:29" ht="18" x14ac:dyDescent="0.3">
      <c r="A70" s="38" t="s">
        <v>121</v>
      </c>
      <c r="B70" s="5"/>
      <c r="C70" s="46"/>
      <c r="D70" s="46"/>
      <c r="E70" s="50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</row>
    <row r="71" spans="1:29" ht="18" x14ac:dyDescent="0.3">
      <c r="A71" s="38" t="s">
        <v>123</v>
      </c>
      <c r="B71" s="5" t="s">
        <v>127</v>
      </c>
      <c r="C71" s="46">
        <v>244</v>
      </c>
      <c r="D71" s="46"/>
      <c r="E71" s="50">
        <f>SUM(F71:X71)</f>
        <v>109759</v>
      </c>
      <c r="F71" s="48">
        <v>109759</v>
      </c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71"/>
      <c r="T71" s="71"/>
      <c r="U71" s="71"/>
      <c r="V71" s="48"/>
      <c r="W71" s="48"/>
      <c r="X71" s="48"/>
    </row>
    <row r="72" spans="1:29" ht="18" x14ac:dyDescent="0.3">
      <c r="A72" s="38" t="s">
        <v>124</v>
      </c>
      <c r="B72" s="5" t="s">
        <v>128</v>
      </c>
      <c r="C72" s="46">
        <v>244</v>
      </c>
      <c r="D72" s="46"/>
      <c r="E72" s="50">
        <f t="shared" ref="E72" si="56">SUM(F72:X72)</f>
        <v>0</v>
      </c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</row>
    <row r="73" spans="1:29" ht="18" x14ac:dyDescent="0.3">
      <c r="A73" s="38" t="s">
        <v>125</v>
      </c>
      <c r="B73" s="5" t="s">
        <v>129</v>
      </c>
      <c r="C73" s="46">
        <v>244</v>
      </c>
      <c r="D73" s="46"/>
      <c r="E73" s="50">
        <f>SUM(F73:X73)</f>
        <v>894000</v>
      </c>
      <c r="F73" s="48">
        <v>100000</v>
      </c>
      <c r="G73" s="48"/>
      <c r="H73" s="48">
        <v>0</v>
      </c>
      <c r="I73" s="48">
        <v>150000</v>
      </c>
      <c r="J73" s="48"/>
      <c r="K73" s="48"/>
      <c r="L73" s="48"/>
      <c r="M73" s="48">
        <v>644000</v>
      </c>
      <c r="N73" s="48"/>
      <c r="O73" s="48"/>
      <c r="P73" s="48"/>
      <c r="Q73" s="48"/>
      <c r="R73" s="48"/>
      <c r="S73" s="48">
        <f>S74</f>
        <v>0</v>
      </c>
      <c r="T73" s="48">
        <f>T74</f>
        <v>0</v>
      </c>
      <c r="U73" s="48"/>
      <c r="V73" s="48"/>
      <c r="W73" s="48"/>
      <c r="X73" s="48"/>
    </row>
    <row r="74" spans="1:29" ht="18" x14ac:dyDescent="0.3">
      <c r="A74" s="38" t="s">
        <v>126</v>
      </c>
      <c r="B74" s="5"/>
      <c r="C74" s="46"/>
      <c r="D74" s="46"/>
      <c r="E74" s="50">
        <f>SUM(F74:X74)</f>
        <v>794000</v>
      </c>
      <c r="F74" s="48"/>
      <c r="G74" s="48"/>
      <c r="H74" s="48">
        <v>0</v>
      </c>
      <c r="I74" s="48">
        <v>150000</v>
      </c>
      <c r="J74" s="48"/>
      <c r="K74" s="48"/>
      <c r="L74" s="48"/>
      <c r="M74" s="48">
        <f>574000+70000</f>
        <v>644000</v>
      </c>
      <c r="N74" s="48"/>
      <c r="O74" s="48"/>
      <c r="P74" s="48"/>
      <c r="Q74" s="48"/>
      <c r="R74" s="48"/>
      <c r="S74" s="48"/>
      <c r="T74" s="48"/>
      <c r="U74" s="48"/>
      <c r="V74" s="48"/>
      <c r="W74" s="48"/>
      <c r="X74" s="48"/>
    </row>
    <row r="75" spans="1:29" ht="54" x14ac:dyDescent="0.3">
      <c r="A75" s="139" t="s">
        <v>255</v>
      </c>
      <c r="B75" s="140" t="s">
        <v>122</v>
      </c>
      <c r="C75" s="128">
        <v>246</v>
      </c>
      <c r="D75" s="128"/>
      <c r="E75" s="138">
        <f>SUM(F75:X75)</f>
        <v>0</v>
      </c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48"/>
      <c r="W75" s="48"/>
      <c r="X75" s="48"/>
    </row>
    <row r="76" spans="1:29" ht="18" x14ac:dyDescent="0.35">
      <c r="A76" s="101" t="s">
        <v>248</v>
      </c>
      <c r="B76" s="133" t="s">
        <v>256</v>
      </c>
      <c r="C76" s="69">
        <v>247</v>
      </c>
      <c r="D76" s="69"/>
      <c r="E76" s="49">
        <f>SUM(F76:X76)</f>
        <v>1232705.71</v>
      </c>
      <c r="F76" s="70">
        <f>1376705.71-135000-9000</f>
        <v>1232705.71</v>
      </c>
      <c r="G76" s="70"/>
      <c r="H76" s="70"/>
      <c r="I76" s="70"/>
      <c r="J76" s="70">
        <v>0</v>
      </c>
      <c r="K76" s="70"/>
      <c r="L76" s="70"/>
      <c r="M76" s="70"/>
      <c r="N76" s="70"/>
      <c r="O76" s="70"/>
      <c r="P76" s="70"/>
      <c r="Q76" s="70"/>
      <c r="R76" s="70"/>
      <c r="S76" s="70"/>
      <c r="T76" s="70"/>
      <c r="U76" s="70"/>
      <c r="V76" s="48"/>
      <c r="W76" s="48"/>
      <c r="X76" s="48"/>
      <c r="Y76" s="175" t="s">
        <v>314</v>
      </c>
    </row>
    <row r="77" spans="1:29" ht="36" x14ac:dyDescent="0.3">
      <c r="A77" s="36" t="s">
        <v>120</v>
      </c>
      <c r="B77" s="133" t="s">
        <v>257</v>
      </c>
      <c r="C77" s="46">
        <v>400</v>
      </c>
      <c r="D77" s="46"/>
      <c r="E77" s="50">
        <f>E78+E79</f>
        <v>0</v>
      </c>
      <c r="F77" s="50">
        <f>F78+F79</f>
        <v>0</v>
      </c>
      <c r="G77" s="50">
        <f t="shared" ref="G77:X77" si="57">G78+G79</f>
        <v>0</v>
      </c>
      <c r="H77" s="50">
        <f t="shared" si="57"/>
        <v>0</v>
      </c>
      <c r="I77" s="50">
        <f t="shared" si="57"/>
        <v>0</v>
      </c>
      <c r="J77" s="50">
        <f t="shared" si="57"/>
        <v>0</v>
      </c>
      <c r="K77" s="50">
        <f t="shared" si="57"/>
        <v>0</v>
      </c>
      <c r="L77" s="50">
        <f t="shared" ref="L77:P77" si="58">L78+L79</f>
        <v>0</v>
      </c>
      <c r="M77" s="50">
        <f t="shared" ref="M77:N77" si="59">M78+M79</f>
        <v>0</v>
      </c>
      <c r="N77" s="50">
        <f t="shared" si="59"/>
        <v>0</v>
      </c>
      <c r="O77" s="50">
        <f t="shared" ref="O77" si="60">O78+O79</f>
        <v>0</v>
      </c>
      <c r="P77" s="50">
        <f t="shared" si="58"/>
        <v>0</v>
      </c>
      <c r="Q77" s="50">
        <f>Q78+Q79</f>
        <v>0</v>
      </c>
      <c r="R77" s="50">
        <f t="shared" si="57"/>
        <v>0</v>
      </c>
      <c r="S77" s="50">
        <f t="shared" si="57"/>
        <v>0</v>
      </c>
      <c r="T77" s="50">
        <f t="shared" si="57"/>
        <v>0</v>
      </c>
      <c r="U77" s="50">
        <f t="shared" si="57"/>
        <v>0</v>
      </c>
      <c r="V77" s="50">
        <f t="shared" si="57"/>
        <v>0</v>
      </c>
      <c r="W77" s="50">
        <f t="shared" si="57"/>
        <v>0</v>
      </c>
      <c r="X77" s="50">
        <f t="shared" si="57"/>
        <v>0</v>
      </c>
    </row>
    <row r="78" spans="1:29" ht="54" x14ac:dyDescent="0.3">
      <c r="A78" s="36" t="s">
        <v>106</v>
      </c>
      <c r="B78" s="133" t="s">
        <v>258</v>
      </c>
      <c r="C78" s="46">
        <v>406</v>
      </c>
      <c r="D78" s="46"/>
      <c r="E78" s="50">
        <f>SUM(F78:X78)</f>
        <v>0</v>
      </c>
      <c r="F78" s="48"/>
      <c r="G78" s="48"/>
      <c r="H78" s="48"/>
      <c r="I78" s="48"/>
      <c r="J78" s="48"/>
      <c r="K78" s="48"/>
      <c r="L78" s="48"/>
      <c r="M78" s="48"/>
      <c r="N78" s="48"/>
      <c r="O78" s="48"/>
      <c r="P78" s="48"/>
      <c r="Q78" s="48"/>
      <c r="R78" s="48"/>
      <c r="S78" s="48"/>
      <c r="T78" s="48"/>
      <c r="U78" s="48"/>
      <c r="V78" s="48"/>
      <c r="W78" s="48"/>
      <c r="X78" s="48"/>
    </row>
    <row r="79" spans="1:29" ht="36" x14ac:dyDescent="0.3">
      <c r="A79" s="36" t="s">
        <v>107</v>
      </c>
      <c r="B79" s="133" t="s">
        <v>259</v>
      </c>
      <c r="C79" s="46">
        <v>407</v>
      </c>
      <c r="D79" s="46"/>
      <c r="E79" s="50">
        <f>SUM(F79:X79)</f>
        <v>0</v>
      </c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</row>
    <row r="80" spans="1:29" ht="17.399999999999999" x14ac:dyDescent="0.3">
      <c r="A80" s="35" t="s">
        <v>108</v>
      </c>
      <c r="B80" s="8" t="s">
        <v>109</v>
      </c>
      <c r="C80" s="47">
        <v>100</v>
      </c>
      <c r="D80" s="47"/>
      <c r="E80" s="49">
        <f>E81+E82+E83</f>
        <v>0</v>
      </c>
      <c r="F80" s="49">
        <f t="shared" ref="F80:X80" si="61">F81+F82+F83</f>
        <v>0</v>
      </c>
      <c r="G80" s="49">
        <f t="shared" si="61"/>
        <v>0</v>
      </c>
      <c r="H80" s="49">
        <f t="shared" si="61"/>
        <v>0</v>
      </c>
      <c r="I80" s="49">
        <f t="shared" si="61"/>
        <v>0</v>
      </c>
      <c r="J80" s="49">
        <f t="shared" si="61"/>
        <v>0</v>
      </c>
      <c r="K80" s="49">
        <f t="shared" si="61"/>
        <v>0</v>
      </c>
      <c r="L80" s="49">
        <f t="shared" ref="L80:P80" si="62">L81+L82+L83</f>
        <v>0</v>
      </c>
      <c r="M80" s="49">
        <f t="shared" ref="M80:N80" si="63">M81+M82+M83</f>
        <v>0</v>
      </c>
      <c r="N80" s="49">
        <f t="shared" si="63"/>
        <v>0</v>
      </c>
      <c r="O80" s="49">
        <f t="shared" ref="O80" si="64">O81+O82+O83</f>
        <v>0</v>
      </c>
      <c r="P80" s="49">
        <f t="shared" si="62"/>
        <v>0</v>
      </c>
      <c r="Q80" s="49">
        <f t="shared" si="61"/>
        <v>0</v>
      </c>
      <c r="R80" s="49">
        <f t="shared" si="61"/>
        <v>0</v>
      </c>
      <c r="S80" s="49">
        <f t="shared" si="61"/>
        <v>0</v>
      </c>
      <c r="T80" s="49">
        <f t="shared" si="61"/>
        <v>0</v>
      </c>
      <c r="U80" s="49">
        <f t="shared" si="61"/>
        <v>0</v>
      </c>
      <c r="V80" s="49">
        <f t="shared" si="61"/>
        <v>0</v>
      </c>
      <c r="W80" s="49">
        <f t="shared" si="61"/>
        <v>0</v>
      </c>
      <c r="X80" s="49">
        <f t="shared" si="61"/>
        <v>0</v>
      </c>
    </row>
    <row r="81" spans="1:24" ht="36" x14ac:dyDescent="0.3">
      <c r="A81" s="36" t="s">
        <v>111</v>
      </c>
      <c r="B81" s="5" t="s">
        <v>110</v>
      </c>
      <c r="C81" s="46"/>
      <c r="D81" s="46"/>
      <c r="E81" s="50">
        <f>SUM(F81:X81)</f>
        <v>0</v>
      </c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</row>
    <row r="82" spans="1:24" ht="18" x14ac:dyDescent="0.3">
      <c r="A82" s="36" t="s">
        <v>112</v>
      </c>
      <c r="B82" s="5" t="s">
        <v>113</v>
      </c>
      <c r="C82" s="46"/>
      <c r="D82" s="46"/>
      <c r="E82" s="50">
        <f>SUM(F82:X82)</f>
        <v>0</v>
      </c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</row>
    <row r="83" spans="1:24" ht="18" x14ac:dyDescent="0.3">
      <c r="A83" s="36" t="s">
        <v>115</v>
      </c>
      <c r="B83" s="5" t="s">
        <v>114</v>
      </c>
      <c r="C83" s="46"/>
      <c r="D83" s="46"/>
      <c r="E83" s="50">
        <f>SUM(F83:X83)</f>
        <v>0</v>
      </c>
      <c r="F83" s="48"/>
      <c r="G83" s="48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/>
      <c r="W83" s="48"/>
      <c r="X83" s="48"/>
    </row>
    <row r="84" spans="1:24" ht="17.399999999999999" x14ac:dyDescent="0.3">
      <c r="A84" s="35" t="s">
        <v>116</v>
      </c>
      <c r="B84" s="8" t="s">
        <v>117</v>
      </c>
      <c r="C84" s="47" t="s">
        <v>19</v>
      </c>
      <c r="D84" s="47"/>
      <c r="E84" s="49">
        <f>E85</f>
        <v>0</v>
      </c>
      <c r="F84" s="49">
        <f t="shared" ref="F84:X84" si="65">F85</f>
        <v>0</v>
      </c>
      <c r="G84" s="49">
        <f t="shared" si="65"/>
        <v>0</v>
      </c>
      <c r="H84" s="49">
        <f t="shared" si="65"/>
        <v>0</v>
      </c>
      <c r="I84" s="49">
        <f t="shared" si="65"/>
        <v>0</v>
      </c>
      <c r="J84" s="49">
        <f t="shared" si="65"/>
        <v>0</v>
      </c>
      <c r="K84" s="49">
        <f t="shared" si="65"/>
        <v>0</v>
      </c>
      <c r="L84" s="49">
        <f t="shared" si="65"/>
        <v>0</v>
      </c>
      <c r="M84" s="49">
        <f t="shared" si="65"/>
        <v>0</v>
      </c>
      <c r="N84" s="49">
        <f t="shared" si="65"/>
        <v>0</v>
      </c>
      <c r="O84" s="49">
        <f t="shared" si="65"/>
        <v>0</v>
      </c>
      <c r="P84" s="49">
        <f t="shared" si="65"/>
        <v>0</v>
      </c>
      <c r="Q84" s="49">
        <f t="shared" si="65"/>
        <v>0</v>
      </c>
      <c r="R84" s="49">
        <f t="shared" si="65"/>
        <v>0</v>
      </c>
      <c r="S84" s="49">
        <f t="shared" si="65"/>
        <v>0</v>
      </c>
      <c r="T84" s="49">
        <f t="shared" si="65"/>
        <v>0</v>
      </c>
      <c r="U84" s="49">
        <f t="shared" si="65"/>
        <v>0</v>
      </c>
      <c r="V84" s="49">
        <f t="shared" si="65"/>
        <v>0</v>
      </c>
      <c r="W84" s="49">
        <f t="shared" si="65"/>
        <v>0</v>
      </c>
      <c r="X84" s="49">
        <f t="shared" si="65"/>
        <v>0</v>
      </c>
    </row>
    <row r="85" spans="1:24" ht="36" x14ac:dyDescent="0.3">
      <c r="A85" s="36" t="s">
        <v>119</v>
      </c>
      <c r="B85" s="5" t="s">
        <v>118</v>
      </c>
      <c r="C85" s="46">
        <v>610</v>
      </c>
      <c r="D85" s="46"/>
      <c r="E85" s="48">
        <f>SUM(F85:X85)</f>
        <v>0</v>
      </c>
      <c r="F85" s="48"/>
      <c r="G85" s="48"/>
      <c r="H85" s="48"/>
      <c r="I85" s="48"/>
      <c r="J85" s="48"/>
      <c r="K85" s="48"/>
      <c r="L85" s="48"/>
      <c r="M85" s="48"/>
      <c r="N85" s="48"/>
      <c r="O85" s="48"/>
      <c r="P85" s="48"/>
      <c r="Q85" s="48"/>
      <c r="R85" s="48"/>
      <c r="S85" s="48"/>
      <c r="T85" s="48"/>
      <c r="U85" s="48"/>
      <c r="V85" s="48"/>
      <c r="W85" s="48"/>
      <c r="X85" s="48"/>
    </row>
  </sheetData>
  <mergeCells count="10">
    <mergeCell ref="A1:X1"/>
    <mergeCell ref="D2:D3"/>
    <mergeCell ref="C2:C3"/>
    <mergeCell ref="B2:B3"/>
    <mergeCell ref="A2:A3"/>
    <mergeCell ref="E2:E3"/>
    <mergeCell ref="F2:F3"/>
    <mergeCell ref="G2:P2"/>
    <mergeCell ref="Q2:Q3"/>
    <mergeCell ref="R2:X2"/>
  </mergeCells>
  <pageMargins left="0.32" right="0.39" top="0.33" bottom="0.32" header="0.31496062992125984" footer="0.31496062992125984"/>
  <pageSetup paperSize="9" scale="35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85"/>
  <sheetViews>
    <sheetView zoomScale="70" zoomScaleNormal="70" workbookViewId="0">
      <pane xSplit="4" ySplit="4" topLeftCell="E89" activePane="bottomRight" state="frozen"/>
      <selection activeCell="Z69" sqref="Y69:Z69"/>
      <selection pane="topRight" activeCell="Z69" sqref="Y69:Z69"/>
      <selection pane="bottomLeft" activeCell="Z69" sqref="Y69:Z69"/>
      <selection pane="bottomRight" activeCell="F2" sqref="F2:F3"/>
    </sheetView>
  </sheetViews>
  <sheetFormatPr defaultRowHeight="14.4" x14ac:dyDescent="0.3"/>
  <cols>
    <col min="1" max="1" width="78.33203125" style="2" customWidth="1"/>
    <col min="2" max="2" width="9.109375" style="6"/>
    <col min="3" max="3" width="14.5546875" style="3" customWidth="1"/>
    <col min="4" max="4" width="9.44140625" style="1" customWidth="1"/>
    <col min="5" max="5" width="25.44140625" style="1" customWidth="1"/>
    <col min="6" max="6" width="28.6640625" style="1" customWidth="1"/>
    <col min="7" max="7" width="35.44140625" style="1" customWidth="1"/>
    <col min="8" max="8" width="36.44140625" style="1" customWidth="1"/>
    <col min="9" max="9" width="38.5546875" style="1" customWidth="1"/>
    <col min="10" max="16" width="15.109375" style="1" hidden="1" customWidth="1"/>
    <col min="17" max="17" width="14" style="1" customWidth="1"/>
    <col min="18" max="18" width="21" style="1" customWidth="1"/>
    <col min="19" max="19" width="19.5546875" style="1" customWidth="1"/>
    <col min="20" max="20" width="20.109375" style="1" customWidth="1"/>
    <col min="21" max="21" width="16.109375" style="1" customWidth="1"/>
    <col min="22" max="24" width="14.6640625" style="1" hidden="1" customWidth="1"/>
    <col min="25" max="31" width="9.109375" customWidth="1"/>
  </cols>
  <sheetData>
    <row r="1" spans="1:24" ht="31.95" customHeight="1" x14ac:dyDescent="0.3">
      <c r="A1" s="200" t="s">
        <v>273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  <c r="Q1" s="200"/>
      <c r="R1" s="200"/>
      <c r="S1" s="200"/>
      <c r="T1" s="200"/>
      <c r="U1" s="200"/>
      <c r="V1" s="200"/>
      <c r="W1" s="200"/>
      <c r="X1" s="200"/>
    </row>
    <row r="2" spans="1:24" s="4" customFormat="1" ht="60.6" customHeight="1" x14ac:dyDescent="0.3">
      <c r="A2" s="201" t="s">
        <v>11</v>
      </c>
      <c r="B2" s="202" t="s">
        <v>12</v>
      </c>
      <c r="C2" s="201" t="s">
        <v>13</v>
      </c>
      <c r="D2" s="201" t="s">
        <v>201</v>
      </c>
      <c r="E2" s="195" t="s">
        <v>193</v>
      </c>
      <c r="F2" s="195" t="s">
        <v>161</v>
      </c>
      <c r="G2" s="195" t="s">
        <v>162</v>
      </c>
      <c r="H2" s="195"/>
      <c r="I2" s="195"/>
      <c r="J2" s="195"/>
      <c r="K2" s="195"/>
      <c r="L2" s="195"/>
      <c r="M2" s="195"/>
      <c r="N2" s="195"/>
      <c r="O2" s="195"/>
      <c r="P2" s="195"/>
      <c r="Q2" s="195" t="s">
        <v>163</v>
      </c>
      <c r="R2" s="203" t="s">
        <v>203</v>
      </c>
      <c r="S2" s="195"/>
      <c r="T2" s="195"/>
      <c r="U2" s="195"/>
      <c r="V2" s="195"/>
      <c r="W2" s="195"/>
      <c r="X2" s="195"/>
    </row>
    <row r="3" spans="1:24" s="4" customFormat="1" ht="244.5" customHeight="1" x14ac:dyDescent="0.3">
      <c r="A3" s="201"/>
      <c r="B3" s="202"/>
      <c r="C3" s="201"/>
      <c r="D3" s="201"/>
      <c r="E3" s="195"/>
      <c r="F3" s="195"/>
      <c r="G3" s="171" t="s">
        <v>212</v>
      </c>
      <c r="H3" s="171" t="s">
        <v>213</v>
      </c>
      <c r="I3" s="171" t="s">
        <v>214</v>
      </c>
      <c r="J3" s="171" t="s">
        <v>250</v>
      </c>
      <c r="K3" s="171" t="s">
        <v>251</v>
      </c>
      <c r="L3" s="171" t="s">
        <v>249</v>
      </c>
      <c r="M3" s="171" t="s">
        <v>245</v>
      </c>
      <c r="N3" s="171" t="s">
        <v>252</v>
      </c>
      <c r="O3" s="171" t="s">
        <v>211</v>
      </c>
      <c r="P3" s="171" t="s">
        <v>215</v>
      </c>
      <c r="Q3" s="195"/>
      <c r="R3" s="171" t="s">
        <v>205</v>
      </c>
      <c r="S3" s="171" t="s">
        <v>206</v>
      </c>
      <c r="T3" s="171" t="s">
        <v>207</v>
      </c>
      <c r="U3" s="171" t="s">
        <v>167</v>
      </c>
      <c r="V3" s="54"/>
      <c r="W3" s="171"/>
      <c r="X3" s="171"/>
    </row>
    <row r="4" spans="1:24" ht="14.4" customHeight="1" x14ac:dyDescent="0.3">
      <c r="A4" s="30">
        <v>1</v>
      </c>
      <c r="B4" s="7">
        <v>2</v>
      </c>
      <c r="C4" s="44">
        <v>3</v>
      </c>
      <c r="D4" s="44">
        <v>4</v>
      </c>
      <c r="E4" s="44">
        <v>5</v>
      </c>
      <c r="F4" s="44">
        <v>6</v>
      </c>
      <c r="G4" s="44">
        <v>7</v>
      </c>
      <c r="H4" s="44">
        <v>7</v>
      </c>
      <c r="I4" s="44">
        <v>8</v>
      </c>
      <c r="J4" s="44">
        <v>9</v>
      </c>
      <c r="K4" s="44">
        <v>10</v>
      </c>
      <c r="L4" s="44">
        <v>11</v>
      </c>
      <c r="M4" s="44">
        <v>10</v>
      </c>
      <c r="N4" s="44">
        <v>13</v>
      </c>
      <c r="O4" s="44"/>
      <c r="P4" s="44"/>
      <c r="Q4" s="44">
        <v>11</v>
      </c>
      <c r="R4" s="44">
        <v>15</v>
      </c>
      <c r="S4" s="44">
        <v>12</v>
      </c>
      <c r="T4" s="44">
        <v>13</v>
      </c>
      <c r="U4" s="44">
        <v>14</v>
      </c>
      <c r="V4" s="44">
        <v>14</v>
      </c>
      <c r="W4" s="44">
        <v>15</v>
      </c>
      <c r="X4" s="44">
        <v>16</v>
      </c>
    </row>
    <row r="5" spans="1:24" ht="17.399999999999999" x14ac:dyDescent="0.3">
      <c r="A5" s="172" t="s">
        <v>17</v>
      </c>
      <c r="B5" s="7" t="s">
        <v>18</v>
      </c>
      <c r="C5" s="44" t="s">
        <v>19</v>
      </c>
      <c r="D5" s="44" t="s">
        <v>19</v>
      </c>
      <c r="E5" s="50">
        <f>SUM(F5:X5)</f>
        <v>0</v>
      </c>
      <c r="F5" s="103">
        <v>0</v>
      </c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  <c r="R5" s="50"/>
      <c r="S5" s="103">
        <v>0</v>
      </c>
      <c r="T5" s="103"/>
      <c r="U5" s="50"/>
      <c r="V5" s="50"/>
      <c r="W5" s="50"/>
      <c r="X5" s="50"/>
    </row>
    <row r="6" spans="1:24" ht="17.399999999999999" x14ac:dyDescent="0.3">
      <c r="A6" s="172" t="s">
        <v>20</v>
      </c>
      <c r="B6" s="7" t="s">
        <v>21</v>
      </c>
      <c r="C6" s="44" t="s">
        <v>19</v>
      </c>
      <c r="D6" s="44" t="s">
        <v>19</v>
      </c>
      <c r="E6" s="50">
        <f>+E5+E7+E29-E31</f>
        <v>0</v>
      </c>
      <c r="F6" s="50">
        <f>+F5+F7+F29-F31</f>
        <v>0</v>
      </c>
      <c r="G6" s="50">
        <f t="shared" ref="G6:T6" si="0">+G5+G7+G29-G31</f>
        <v>0</v>
      </c>
      <c r="H6" s="50">
        <f t="shared" si="0"/>
        <v>0</v>
      </c>
      <c r="I6" s="50">
        <f t="shared" si="0"/>
        <v>0</v>
      </c>
      <c r="J6" s="50">
        <f t="shared" si="0"/>
        <v>0</v>
      </c>
      <c r="K6" s="50">
        <f t="shared" si="0"/>
        <v>0</v>
      </c>
      <c r="L6" s="50">
        <f t="shared" si="0"/>
        <v>0</v>
      </c>
      <c r="M6" s="50">
        <f t="shared" si="0"/>
        <v>0</v>
      </c>
      <c r="N6" s="50">
        <f t="shared" si="0"/>
        <v>0</v>
      </c>
      <c r="O6" s="50">
        <f t="shared" si="0"/>
        <v>0</v>
      </c>
      <c r="P6" s="50">
        <f t="shared" si="0"/>
        <v>0</v>
      </c>
      <c r="Q6" s="50">
        <f t="shared" si="0"/>
        <v>0</v>
      </c>
      <c r="R6" s="50">
        <f t="shared" si="0"/>
        <v>0</v>
      </c>
      <c r="S6" s="50">
        <f t="shared" si="0"/>
        <v>0</v>
      </c>
      <c r="T6" s="50">
        <f t="shared" si="0"/>
        <v>0</v>
      </c>
      <c r="U6" s="50">
        <f>+U5+U7-U31</f>
        <v>0</v>
      </c>
      <c r="V6" s="50">
        <f t="shared" ref="V6:X6" si="1">+V5+V7-V31</f>
        <v>0</v>
      </c>
      <c r="W6" s="50">
        <f t="shared" si="1"/>
        <v>0</v>
      </c>
      <c r="X6" s="50">
        <f t="shared" si="1"/>
        <v>0</v>
      </c>
    </row>
    <row r="7" spans="1:24" ht="20.399999999999999" x14ac:dyDescent="0.3">
      <c r="A7" s="31" t="s">
        <v>22</v>
      </c>
      <c r="B7" s="29" t="s">
        <v>28</v>
      </c>
      <c r="C7" s="66"/>
      <c r="D7" s="66"/>
      <c r="E7" s="51">
        <f>+E8+E10+E14+E17+E21+E25</f>
        <v>43102110.799999997</v>
      </c>
      <c r="F7" s="51">
        <f>+F8+F10+F14+F17+F21+F25</f>
        <v>41987110.799999997</v>
      </c>
      <c r="G7" s="51">
        <f t="shared" ref="G7:X7" si="2">+G8+G10+G14+G17+G21+G25</f>
        <v>0</v>
      </c>
      <c r="H7" s="51">
        <f t="shared" si="2"/>
        <v>0</v>
      </c>
      <c r="I7" s="51">
        <f t="shared" si="2"/>
        <v>150000</v>
      </c>
      <c r="J7" s="51">
        <f t="shared" si="2"/>
        <v>0</v>
      </c>
      <c r="K7" s="51">
        <f>+K8+K10+K14+K17+K21+K25</f>
        <v>0</v>
      </c>
      <c r="L7" s="51">
        <f>+L8+L10+L14+L17+L21+L25</f>
        <v>0</v>
      </c>
      <c r="M7" s="51">
        <f t="shared" ref="M7:P7" si="3">+M8+M10+M14+M17+M21+M25</f>
        <v>965000</v>
      </c>
      <c r="N7" s="51">
        <f t="shared" si="3"/>
        <v>0</v>
      </c>
      <c r="O7" s="51">
        <f t="shared" si="3"/>
        <v>0</v>
      </c>
      <c r="P7" s="51">
        <f t="shared" si="3"/>
        <v>0</v>
      </c>
      <c r="Q7" s="51">
        <f t="shared" si="2"/>
        <v>0</v>
      </c>
      <c r="R7" s="51">
        <f t="shared" si="2"/>
        <v>0</v>
      </c>
      <c r="S7" s="51">
        <f t="shared" si="2"/>
        <v>0</v>
      </c>
      <c r="T7" s="51">
        <f>+T8+T10+T14+T17+T21+T25</f>
        <v>0</v>
      </c>
      <c r="U7" s="51">
        <f t="shared" si="2"/>
        <v>0</v>
      </c>
      <c r="V7" s="51">
        <f t="shared" si="2"/>
        <v>0</v>
      </c>
      <c r="W7" s="51">
        <f t="shared" si="2"/>
        <v>0</v>
      </c>
      <c r="X7" s="51">
        <f t="shared" si="2"/>
        <v>0</v>
      </c>
    </row>
    <row r="8" spans="1:24" ht="34.799999999999997" x14ac:dyDescent="0.3">
      <c r="A8" s="35" t="s">
        <v>202</v>
      </c>
      <c r="B8" s="8" t="s">
        <v>29</v>
      </c>
      <c r="C8" s="47">
        <v>120</v>
      </c>
      <c r="D8" s="47"/>
      <c r="E8" s="49">
        <f>E9</f>
        <v>0</v>
      </c>
      <c r="F8" s="49">
        <f t="shared" ref="F8:W8" si="4">F9</f>
        <v>0</v>
      </c>
      <c r="G8" s="49">
        <f t="shared" si="4"/>
        <v>0</v>
      </c>
      <c r="H8" s="49">
        <f t="shared" si="4"/>
        <v>0</v>
      </c>
      <c r="I8" s="49">
        <f t="shared" si="4"/>
        <v>0</v>
      </c>
      <c r="J8" s="49">
        <f t="shared" si="4"/>
        <v>0</v>
      </c>
      <c r="K8" s="49">
        <f>K9</f>
        <v>0</v>
      </c>
      <c r="L8" s="49">
        <f>L9</f>
        <v>0</v>
      </c>
      <c r="M8" s="49">
        <f t="shared" si="4"/>
        <v>0</v>
      </c>
      <c r="N8" s="49">
        <f t="shared" si="4"/>
        <v>0</v>
      </c>
      <c r="O8" s="49">
        <f t="shared" si="4"/>
        <v>0</v>
      </c>
      <c r="P8" s="49">
        <f t="shared" si="4"/>
        <v>0</v>
      </c>
      <c r="Q8" s="49">
        <f t="shared" si="4"/>
        <v>0</v>
      </c>
      <c r="R8" s="49">
        <f t="shared" si="4"/>
        <v>0</v>
      </c>
      <c r="S8" s="49">
        <f t="shared" si="4"/>
        <v>0</v>
      </c>
      <c r="T8" s="49">
        <f t="shared" si="4"/>
        <v>0</v>
      </c>
      <c r="U8" s="49">
        <f>U9</f>
        <v>0</v>
      </c>
      <c r="V8" s="49">
        <f t="shared" si="4"/>
        <v>0</v>
      </c>
      <c r="W8" s="49">
        <f t="shared" si="4"/>
        <v>0</v>
      </c>
      <c r="X8" s="49">
        <f>X9</f>
        <v>0</v>
      </c>
    </row>
    <row r="9" spans="1:24" ht="18" x14ac:dyDescent="0.3">
      <c r="A9" s="36" t="s">
        <v>209</v>
      </c>
      <c r="B9" s="5" t="s">
        <v>30</v>
      </c>
      <c r="C9" s="46"/>
      <c r="D9" s="46"/>
      <c r="E9" s="50">
        <f>U9</f>
        <v>0</v>
      </c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70">
        <f>U31</f>
        <v>0</v>
      </c>
      <c r="V9" s="48"/>
      <c r="W9" s="48"/>
      <c r="X9" s="48"/>
    </row>
    <row r="10" spans="1:24" ht="34.799999999999997" x14ac:dyDescent="0.3">
      <c r="A10" s="35" t="s">
        <v>24</v>
      </c>
      <c r="B10" s="8" t="s">
        <v>31</v>
      </c>
      <c r="C10" s="47">
        <v>130</v>
      </c>
      <c r="D10" s="47"/>
      <c r="E10" s="49">
        <f>+E11+E12+E13</f>
        <v>41987110.799999997</v>
      </c>
      <c r="F10" s="49">
        <f t="shared" ref="F10:X10" si="5">+F11+F12+F13</f>
        <v>41987110.799999997</v>
      </c>
      <c r="G10" s="49">
        <f t="shared" si="5"/>
        <v>0</v>
      </c>
      <c r="H10" s="49">
        <f t="shared" si="5"/>
        <v>0</v>
      </c>
      <c r="I10" s="49">
        <f t="shared" si="5"/>
        <v>0</v>
      </c>
      <c r="J10" s="49">
        <f t="shared" si="5"/>
        <v>0</v>
      </c>
      <c r="K10" s="49">
        <f>+K11+K12+K13</f>
        <v>0</v>
      </c>
      <c r="L10" s="49">
        <f>+L11+L12+L13</f>
        <v>0</v>
      </c>
      <c r="M10" s="49">
        <f t="shared" ref="M10:P10" si="6">+M11+M12+M13</f>
        <v>0</v>
      </c>
      <c r="N10" s="49">
        <f t="shared" si="6"/>
        <v>0</v>
      </c>
      <c r="O10" s="49">
        <f t="shared" si="6"/>
        <v>0</v>
      </c>
      <c r="P10" s="49">
        <f t="shared" si="6"/>
        <v>0</v>
      </c>
      <c r="Q10" s="49">
        <f t="shared" si="5"/>
        <v>0</v>
      </c>
      <c r="R10" s="49">
        <f t="shared" si="5"/>
        <v>0</v>
      </c>
      <c r="S10" s="49">
        <f t="shared" si="5"/>
        <v>0</v>
      </c>
      <c r="T10" s="49">
        <f>+T11+T12+T13</f>
        <v>0</v>
      </c>
      <c r="U10" s="49">
        <f>+U11+U12+U13</f>
        <v>0</v>
      </c>
      <c r="V10" s="49">
        <f t="shared" si="5"/>
        <v>0</v>
      </c>
      <c r="W10" s="49">
        <f t="shared" si="5"/>
        <v>0</v>
      </c>
      <c r="X10" s="49">
        <f t="shared" si="5"/>
        <v>0</v>
      </c>
    </row>
    <row r="11" spans="1:24" ht="72" x14ac:dyDescent="0.3">
      <c r="A11" s="39" t="s">
        <v>32</v>
      </c>
      <c r="B11" s="5" t="s">
        <v>33</v>
      </c>
      <c r="C11" s="46">
        <v>130</v>
      </c>
      <c r="D11" s="48"/>
      <c r="E11" s="50">
        <f>F11</f>
        <v>41987110.799999997</v>
      </c>
      <c r="F11" s="70">
        <f>F31-F5-F29</f>
        <v>41987110.799999997</v>
      </c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</row>
    <row r="12" spans="1:24" ht="56.25" customHeight="1" x14ac:dyDescent="0.3">
      <c r="A12" s="36" t="s">
        <v>25</v>
      </c>
      <c r="B12" s="5" t="s">
        <v>34</v>
      </c>
      <c r="C12" s="46">
        <v>130</v>
      </c>
      <c r="D12" s="46"/>
      <c r="E12" s="50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</row>
    <row r="13" spans="1:24" ht="18" x14ac:dyDescent="0.3">
      <c r="A13" s="36" t="s">
        <v>200</v>
      </c>
      <c r="B13" s="5" t="s">
        <v>199</v>
      </c>
      <c r="C13" s="46">
        <v>130</v>
      </c>
      <c r="D13" s="46"/>
      <c r="E13" s="50">
        <f>R13+S13+T13</f>
        <v>0</v>
      </c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70">
        <f>R31-R5-R29</f>
        <v>0</v>
      </c>
      <c r="S13" s="70">
        <f>S31-S5-S29</f>
        <v>0</v>
      </c>
      <c r="T13" s="70">
        <f>T31-T5-T29</f>
        <v>0</v>
      </c>
      <c r="U13" s="48"/>
      <c r="V13" s="48"/>
      <c r="W13" s="48"/>
      <c r="X13" s="48"/>
    </row>
    <row r="14" spans="1:24" ht="34.799999999999997" x14ac:dyDescent="0.3">
      <c r="A14" s="35" t="s">
        <v>26</v>
      </c>
      <c r="B14" s="8" t="s">
        <v>35</v>
      </c>
      <c r="C14" s="47">
        <v>140</v>
      </c>
      <c r="D14" s="47"/>
      <c r="E14" s="49">
        <f>+E15+E16</f>
        <v>0</v>
      </c>
      <c r="F14" s="49">
        <f>+F15+F16</f>
        <v>0</v>
      </c>
      <c r="G14" s="49">
        <f t="shared" ref="G14:X14" si="7">+G15+G16</f>
        <v>0</v>
      </c>
      <c r="H14" s="49">
        <f t="shared" si="7"/>
        <v>0</v>
      </c>
      <c r="I14" s="49">
        <f t="shared" si="7"/>
        <v>0</v>
      </c>
      <c r="J14" s="49">
        <f t="shared" si="7"/>
        <v>0</v>
      </c>
      <c r="K14" s="49">
        <f>+K15+K16</f>
        <v>0</v>
      </c>
      <c r="L14" s="49">
        <f>+L15+L16</f>
        <v>0</v>
      </c>
      <c r="M14" s="49">
        <f t="shared" ref="M14:P14" si="8">+M15+M16</f>
        <v>0</v>
      </c>
      <c r="N14" s="49">
        <f t="shared" si="8"/>
        <v>0</v>
      </c>
      <c r="O14" s="49">
        <f t="shared" si="8"/>
        <v>0</v>
      </c>
      <c r="P14" s="49">
        <f t="shared" si="8"/>
        <v>0</v>
      </c>
      <c r="Q14" s="49">
        <f t="shared" si="7"/>
        <v>0</v>
      </c>
      <c r="R14" s="49">
        <f t="shared" si="7"/>
        <v>0</v>
      </c>
      <c r="S14" s="49">
        <f t="shared" si="7"/>
        <v>0</v>
      </c>
      <c r="T14" s="49">
        <f>+T15+T16</f>
        <v>0</v>
      </c>
      <c r="U14" s="49">
        <f t="shared" si="7"/>
        <v>0</v>
      </c>
      <c r="V14" s="49">
        <f t="shared" si="7"/>
        <v>0</v>
      </c>
      <c r="W14" s="49">
        <f t="shared" si="7"/>
        <v>0</v>
      </c>
      <c r="X14" s="49">
        <f t="shared" si="7"/>
        <v>0</v>
      </c>
    </row>
    <row r="15" spans="1:24" ht="18" x14ac:dyDescent="0.3">
      <c r="A15" s="36" t="s">
        <v>23</v>
      </c>
      <c r="B15" s="5" t="s">
        <v>36</v>
      </c>
      <c r="C15" s="46">
        <v>140</v>
      </c>
      <c r="D15" s="46"/>
      <c r="E15" s="50">
        <f>T15</f>
        <v>0</v>
      </c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70"/>
      <c r="U15" s="48"/>
      <c r="V15" s="48"/>
      <c r="W15" s="48"/>
      <c r="X15" s="48"/>
    </row>
    <row r="16" spans="1:24" ht="18" customHeight="1" x14ac:dyDescent="0.3">
      <c r="A16" s="36"/>
      <c r="B16" s="5"/>
      <c r="C16" s="46"/>
      <c r="D16" s="46"/>
      <c r="E16" s="50">
        <f>T16</f>
        <v>0</v>
      </c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</row>
    <row r="17" spans="1:24" ht="17.399999999999999" x14ac:dyDescent="0.3">
      <c r="A17" s="35" t="s">
        <v>27</v>
      </c>
      <c r="B17" s="8" t="s">
        <v>37</v>
      </c>
      <c r="C17" s="47">
        <v>150</v>
      </c>
      <c r="D17" s="47"/>
      <c r="E17" s="49">
        <f>E18</f>
        <v>1115000</v>
      </c>
      <c r="F17" s="49">
        <f t="shared" ref="F17:X17" si="9">F18</f>
        <v>0</v>
      </c>
      <c r="G17" s="49">
        <f t="shared" si="9"/>
        <v>0</v>
      </c>
      <c r="H17" s="49">
        <f t="shared" si="9"/>
        <v>0</v>
      </c>
      <c r="I17" s="49">
        <f t="shared" si="9"/>
        <v>150000</v>
      </c>
      <c r="J17" s="49">
        <f t="shared" si="9"/>
        <v>0</v>
      </c>
      <c r="K17" s="49">
        <f>K18</f>
        <v>0</v>
      </c>
      <c r="L17" s="49">
        <f>L18</f>
        <v>0</v>
      </c>
      <c r="M17" s="49">
        <f t="shared" si="9"/>
        <v>965000</v>
      </c>
      <c r="N17" s="49">
        <f t="shared" si="9"/>
        <v>0</v>
      </c>
      <c r="O17" s="49">
        <f t="shared" si="9"/>
        <v>0</v>
      </c>
      <c r="P17" s="49">
        <f t="shared" si="9"/>
        <v>0</v>
      </c>
      <c r="Q17" s="49">
        <f t="shared" si="9"/>
        <v>0</v>
      </c>
      <c r="R17" s="49">
        <f t="shared" si="9"/>
        <v>0</v>
      </c>
      <c r="S17" s="49">
        <f t="shared" si="9"/>
        <v>0</v>
      </c>
      <c r="T17" s="49">
        <f t="shared" si="9"/>
        <v>0</v>
      </c>
      <c r="U17" s="49">
        <f t="shared" si="9"/>
        <v>0</v>
      </c>
      <c r="V17" s="49">
        <f t="shared" si="9"/>
        <v>0</v>
      </c>
      <c r="W17" s="49">
        <f t="shared" si="9"/>
        <v>0</v>
      </c>
      <c r="X17" s="49">
        <f t="shared" si="9"/>
        <v>0</v>
      </c>
    </row>
    <row r="18" spans="1:24" ht="27.6" x14ac:dyDescent="0.3">
      <c r="A18" s="174" t="s">
        <v>208</v>
      </c>
      <c r="B18" s="5" t="s">
        <v>216</v>
      </c>
      <c r="C18" s="46">
        <v>150</v>
      </c>
      <c r="D18" s="46"/>
      <c r="E18" s="50">
        <f>SUM(G18:X18)</f>
        <v>1115000</v>
      </c>
      <c r="F18" s="48"/>
      <c r="G18" s="48"/>
      <c r="H18" s="70">
        <f>H31-H5-H20</f>
        <v>0</v>
      </c>
      <c r="I18" s="70">
        <f t="shared" ref="I18:N18" si="10">I31-I5-I20</f>
        <v>150000</v>
      </c>
      <c r="J18" s="70">
        <f t="shared" si="10"/>
        <v>0</v>
      </c>
      <c r="K18" s="70">
        <f t="shared" si="10"/>
        <v>0</v>
      </c>
      <c r="L18" s="70">
        <f t="shared" si="10"/>
        <v>0</v>
      </c>
      <c r="M18" s="70">
        <f t="shared" si="10"/>
        <v>965000</v>
      </c>
      <c r="N18" s="70">
        <f t="shared" si="10"/>
        <v>0</v>
      </c>
      <c r="O18" s="70">
        <f t="shared" ref="O18:P18" si="11">O27-O1-O20</f>
        <v>0</v>
      </c>
      <c r="P18" s="70">
        <f t="shared" si="11"/>
        <v>0</v>
      </c>
      <c r="Q18" s="48"/>
      <c r="R18" s="48"/>
      <c r="S18" s="48"/>
      <c r="T18" s="48"/>
      <c r="U18" s="48"/>
      <c r="V18" s="48"/>
      <c r="W18" s="48"/>
      <c r="X18" s="48"/>
    </row>
    <row r="19" spans="1:24" x14ac:dyDescent="0.3">
      <c r="A19" s="173" t="s">
        <v>40</v>
      </c>
      <c r="B19" s="5" t="s">
        <v>217</v>
      </c>
      <c r="C19" s="46">
        <v>150</v>
      </c>
      <c r="D19" s="46"/>
      <c r="E19" s="50">
        <f>+Q19</f>
        <v>0</v>
      </c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70">
        <f>Q31</f>
        <v>0</v>
      </c>
      <c r="R19" s="48"/>
      <c r="S19" s="48"/>
      <c r="T19" s="48"/>
      <c r="U19" s="48"/>
      <c r="V19" s="48"/>
      <c r="W19" s="48"/>
      <c r="X19" s="48"/>
    </row>
    <row r="20" spans="1:24" ht="14.4" customHeight="1" x14ac:dyDescent="0.3">
      <c r="A20" s="120"/>
      <c r="B20" s="121"/>
      <c r="C20" s="122"/>
      <c r="D20" s="46"/>
      <c r="E20" s="50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</row>
    <row r="21" spans="1:24" ht="17.399999999999999" x14ac:dyDescent="0.3">
      <c r="A21" s="35" t="s">
        <v>38</v>
      </c>
      <c r="B21" s="8" t="s">
        <v>39</v>
      </c>
      <c r="C21" s="47">
        <v>180</v>
      </c>
      <c r="D21" s="47"/>
      <c r="E21" s="49">
        <f>+E22+E23+E24</f>
        <v>0</v>
      </c>
      <c r="F21" s="49">
        <f t="shared" ref="F21:X21" si="12">+F22+F23+F24</f>
        <v>0</v>
      </c>
      <c r="G21" s="49">
        <f t="shared" si="12"/>
        <v>0</v>
      </c>
      <c r="H21" s="49">
        <f t="shared" si="12"/>
        <v>0</v>
      </c>
      <c r="I21" s="49">
        <f t="shared" si="12"/>
        <v>0</v>
      </c>
      <c r="J21" s="49">
        <f t="shared" si="12"/>
        <v>0</v>
      </c>
      <c r="K21" s="49">
        <f t="shared" si="12"/>
        <v>0</v>
      </c>
      <c r="L21" s="49">
        <f t="shared" si="12"/>
        <v>0</v>
      </c>
      <c r="M21" s="49">
        <f t="shared" si="12"/>
        <v>0</v>
      </c>
      <c r="N21" s="49">
        <f t="shared" si="12"/>
        <v>0</v>
      </c>
      <c r="O21" s="49">
        <f t="shared" si="12"/>
        <v>0</v>
      </c>
      <c r="P21" s="49">
        <f t="shared" si="12"/>
        <v>0</v>
      </c>
      <c r="Q21" s="49">
        <f t="shared" si="12"/>
        <v>0</v>
      </c>
      <c r="R21" s="49">
        <f t="shared" si="12"/>
        <v>0</v>
      </c>
      <c r="S21" s="49">
        <f t="shared" si="12"/>
        <v>0</v>
      </c>
      <c r="T21" s="49">
        <f t="shared" si="12"/>
        <v>0</v>
      </c>
      <c r="U21" s="49">
        <f t="shared" si="12"/>
        <v>0</v>
      </c>
      <c r="V21" s="49">
        <f t="shared" si="12"/>
        <v>0</v>
      </c>
      <c r="W21" s="49">
        <f t="shared" si="12"/>
        <v>0</v>
      </c>
      <c r="X21" s="49">
        <f t="shared" si="12"/>
        <v>0</v>
      </c>
    </row>
    <row r="22" spans="1:24" ht="36" x14ac:dyDescent="0.3">
      <c r="A22" s="39" t="s">
        <v>218</v>
      </c>
      <c r="B22" s="123"/>
      <c r="C22" s="124"/>
      <c r="D22" s="46"/>
      <c r="E22" s="50">
        <f>SUM(G22:X22)</f>
        <v>0</v>
      </c>
      <c r="F22" s="48"/>
      <c r="G22" s="70">
        <f>G31-G5-G24</f>
        <v>0</v>
      </c>
      <c r="H22" s="70"/>
      <c r="I22" s="70"/>
      <c r="J22" s="70"/>
      <c r="K22" s="70"/>
      <c r="L22" s="70"/>
      <c r="M22" s="70"/>
      <c r="N22" s="70"/>
      <c r="O22" s="70">
        <f t="shared" ref="O22:P22" si="13">O31-O5-O24</f>
        <v>0</v>
      </c>
      <c r="P22" s="70">
        <f t="shared" si="13"/>
        <v>0</v>
      </c>
      <c r="Q22" s="48"/>
      <c r="R22" s="48"/>
      <c r="S22" s="48"/>
      <c r="T22" s="48"/>
      <c r="U22" s="48"/>
      <c r="V22" s="48"/>
      <c r="W22" s="48"/>
      <c r="X22" s="48"/>
    </row>
    <row r="23" spans="1:24" ht="18" hidden="1" customHeight="1" x14ac:dyDescent="0.3">
      <c r="A23" s="36"/>
      <c r="B23" s="5"/>
      <c r="C23" s="46"/>
      <c r="D23" s="48"/>
      <c r="E23" s="50">
        <f>+Q23</f>
        <v>0</v>
      </c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70"/>
      <c r="R23" s="48"/>
      <c r="S23" s="48"/>
      <c r="T23" s="48"/>
      <c r="U23" s="48"/>
      <c r="V23" s="48"/>
      <c r="W23" s="48"/>
      <c r="X23" s="48"/>
    </row>
    <row r="24" spans="1:24" ht="14.4" hidden="1" customHeight="1" x14ac:dyDescent="0.3">
      <c r="A24" s="173"/>
      <c r="B24" s="5"/>
      <c r="C24" s="46"/>
      <c r="D24" s="48"/>
      <c r="E24" s="50"/>
      <c r="F24" s="48"/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71"/>
      <c r="U24" s="71"/>
      <c r="V24" s="71"/>
      <c r="W24" s="71"/>
      <c r="X24" s="71"/>
    </row>
    <row r="25" spans="1:24" ht="34.799999999999997" x14ac:dyDescent="0.3">
      <c r="A25" s="35" t="s">
        <v>41</v>
      </c>
      <c r="B25" s="8" t="s">
        <v>42</v>
      </c>
      <c r="C25" s="47"/>
      <c r="D25" s="47"/>
      <c r="E25" s="49">
        <f>E26+E27</f>
        <v>0</v>
      </c>
      <c r="F25" s="49">
        <f>F26+F27</f>
        <v>0</v>
      </c>
      <c r="G25" s="49">
        <f t="shared" ref="G25:U25" si="14">G26+G27</f>
        <v>0</v>
      </c>
      <c r="H25" s="49">
        <f t="shared" si="14"/>
        <v>0</v>
      </c>
      <c r="I25" s="49">
        <f t="shared" si="14"/>
        <v>0</v>
      </c>
      <c r="J25" s="49">
        <f t="shared" si="14"/>
        <v>0</v>
      </c>
      <c r="K25" s="49">
        <f t="shared" si="14"/>
        <v>0</v>
      </c>
      <c r="L25" s="49">
        <f t="shared" si="14"/>
        <v>0</v>
      </c>
      <c r="M25" s="49">
        <f t="shared" si="14"/>
        <v>0</v>
      </c>
      <c r="N25" s="49">
        <f t="shared" si="14"/>
        <v>0</v>
      </c>
      <c r="O25" s="49">
        <f t="shared" si="14"/>
        <v>0</v>
      </c>
      <c r="P25" s="49">
        <f t="shared" si="14"/>
        <v>0</v>
      </c>
      <c r="Q25" s="49">
        <f t="shared" si="14"/>
        <v>0</v>
      </c>
      <c r="R25" s="49">
        <f t="shared" si="14"/>
        <v>0</v>
      </c>
      <c r="S25" s="49">
        <f t="shared" si="14"/>
        <v>0</v>
      </c>
      <c r="T25" s="49">
        <f t="shared" si="14"/>
        <v>0</v>
      </c>
      <c r="U25" s="49">
        <f t="shared" si="14"/>
        <v>0</v>
      </c>
      <c r="V25" s="49">
        <f t="shared" ref="V25:X25" si="15">V26+V27+V28</f>
        <v>0</v>
      </c>
      <c r="W25" s="49">
        <f t="shared" si="15"/>
        <v>0</v>
      </c>
      <c r="X25" s="49">
        <f t="shared" si="15"/>
        <v>0</v>
      </c>
    </row>
    <row r="26" spans="1:24" ht="18" x14ac:dyDescent="0.3">
      <c r="A26" s="36" t="s">
        <v>23</v>
      </c>
      <c r="B26" s="5"/>
      <c r="C26" s="46"/>
      <c r="D26" s="46"/>
      <c r="E26" s="50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8"/>
    </row>
    <row r="27" spans="1:24" ht="18" customHeight="1" x14ac:dyDescent="0.3">
      <c r="A27" s="36"/>
      <c r="B27" s="5"/>
      <c r="C27" s="46"/>
      <c r="D27" s="46"/>
      <c r="E27" s="50"/>
      <c r="F27" s="48"/>
      <c r="G27" s="48"/>
      <c r="H27" s="48"/>
      <c r="I27" s="48"/>
      <c r="J27" s="48"/>
      <c r="K27" s="48"/>
      <c r="L27" s="48"/>
      <c r="M27" s="48"/>
      <c r="N27" s="48"/>
      <c r="O27" s="48"/>
      <c r="P27" s="48"/>
      <c r="Q27" s="48"/>
      <c r="R27" s="48"/>
      <c r="S27" s="48"/>
      <c r="T27" s="48"/>
      <c r="U27" s="48"/>
      <c r="V27" s="48"/>
      <c r="W27" s="48"/>
      <c r="X27" s="48"/>
    </row>
    <row r="28" spans="1:24" ht="18" x14ac:dyDescent="0.3">
      <c r="A28" s="63" t="s">
        <v>43</v>
      </c>
      <c r="B28" s="64" t="s">
        <v>44</v>
      </c>
      <c r="C28" s="69" t="s">
        <v>19</v>
      </c>
      <c r="D28" s="69"/>
      <c r="E28" s="70">
        <f>E29</f>
        <v>0</v>
      </c>
      <c r="F28" s="70">
        <f>F29</f>
        <v>0</v>
      </c>
      <c r="G28" s="70">
        <f t="shared" ref="G28:U28" si="16">G29</f>
        <v>0</v>
      </c>
      <c r="H28" s="70">
        <f t="shared" si="16"/>
        <v>0</v>
      </c>
      <c r="I28" s="70">
        <f t="shared" si="16"/>
        <v>0</v>
      </c>
      <c r="J28" s="70">
        <f t="shared" si="16"/>
        <v>0</v>
      </c>
      <c r="K28" s="70">
        <f t="shared" si="16"/>
        <v>0</v>
      </c>
      <c r="L28" s="70">
        <f t="shared" si="16"/>
        <v>0</v>
      </c>
      <c r="M28" s="70">
        <f t="shared" si="16"/>
        <v>0</v>
      </c>
      <c r="N28" s="70">
        <f t="shared" si="16"/>
        <v>0</v>
      </c>
      <c r="O28" s="70">
        <f t="shared" si="16"/>
        <v>0</v>
      </c>
      <c r="P28" s="70">
        <f t="shared" si="16"/>
        <v>0</v>
      </c>
      <c r="Q28" s="70">
        <f t="shared" si="16"/>
        <v>0</v>
      </c>
      <c r="R28" s="70">
        <f t="shared" si="16"/>
        <v>0</v>
      </c>
      <c r="S28" s="70">
        <f t="shared" si="16"/>
        <v>0</v>
      </c>
      <c r="T28" s="70">
        <f t="shared" si="16"/>
        <v>0</v>
      </c>
      <c r="U28" s="70">
        <f t="shared" si="16"/>
        <v>0</v>
      </c>
      <c r="V28" s="48"/>
      <c r="W28" s="48"/>
      <c r="X28" s="48"/>
    </row>
    <row r="29" spans="1:24" ht="59.25" customHeight="1" x14ac:dyDescent="0.3">
      <c r="A29" s="37" t="s">
        <v>191</v>
      </c>
      <c r="B29" s="5" t="s">
        <v>45</v>
      </c>
      <c r="C29" s="46">
        <v>510</v>
      </c>
      <c r="D29" s="46"/>
      <c r="E29" s="50">
        <f>F29+G29+H29+I29+J29+P29</f>
        <v>0</v>
      </c>
      <c r="F29" s="104"/>
      <c r="G29" s="70"/>
      <c r="H29" s="70"/>
      <c r="I29" s="70"/>
      <c r="J29" s="70"/>
      <c r="K29" s="70"/>
      <c r="L29" s="70"/>
      <c r="M29" s="70"/>
      <c r="N29" s="70"/>
      <c r="O29" s="70"/>
      <c r="P29" s="70"/>
      <c r="Q29" s="48"/>
      <c r="R29" s="48"/>
      <c r="S29" s="48"/>
      <c r="T29" s="48"/>
      <c r="U29" s="48"/>
      <c r="V29" s="48"/>
      <c r="W29" s="48"/>
      <c r="X29" s="48"/>
    </row>
    <row r="30" spans="1:24" ht="18" x14ac:dyDescent="0.3">
      <c r="A30" s="36"/>
      <c r="B30" s="5"/>
      <c r="C30" s="46"/>
      <c r="D30" s="46"/>
      <c r="E30" s="50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8"/>
      <c r="U30" s="48"/>
      <c r="V30" s="48"/>
      <c r="W30" s="48"/>
      <c r="X30" s="48"/>
    </row>
    <row r="31" spans="1:24" ht="22.8" x14ac:dyDescent="0.3">
      <c r="A31" s="40" t="s">
        <v>46</v>
      </c>
      <c r="B31" s="41" t="s">
        <v>49</v>
      </c>
      <c r="C31" s="67" t="s">
        <v>19</v>
      </c>
      <c r="D31" s="67"/>
      <c r="E31" s="52">
        <f t="shared" ref="E31:X31" si="17">+E32+E45+E52+E56+E63+E65+E80+E84</f>
        <v>43102110.799999997</v>
      </c>
      <c r="F31" s="52">
        <f t="shared" si="17"/>
        <v>41987110.799999997</v>
      </c>
      <c r="G31" s="52">
        <f t="shared" si="17"/>
        <v>0</v>
      </c>
      <c r="H31" s="52">
        <f t="shared" si="17"/>
        <v>0</v>
      </c>
      <c r="I31" s="52">
        <f t="shared" si="17"/>
        <v>150000</v>
      </c>
      <c r="J31" s="52">
        <f t="shared" si="17"/>
        <v>0</v>
      </c>
      <c r="K31" s="52">
        <f t="shared" si="17"/>
        <v>0</v>
      </c>
      <c r="L31" s="52">
        <f t="shared" si="17"/>
        <v>0</v>
      </c>
      <c r="M31" s="52">
        <f t="shared" si="17"/>
        <v>965000</v>
      </c>
      <c r="N31" s="52">
        <f t="shared" si="17"/>
        <v>0</v>
      </c>
      <c r="O31" s="52">
        <f t="shared" si="17"/>
        <v>0</v>
      </c>
      <c r="P31" s="52">
        <f t="shared" si="17"/>
        <v>0</v>
      </c>
      <c r="Q31" s="52">
        <f t="shared" si="17"/>
        <v>0</v>
      </c>
      <c r="R31" s="52">
        <f t="shared" si="17"/>
        <v>0</v>
      </c>
      <c r="S31" s="52">
        <f t="shared" si="17"/>
        <v>0</v>
      </c>
      <c r="T31" s="52">
        <f t="shared" si="17"/>
        <v>0</v>
      </c>
      <c r="U31" s="52">
        <f t="shared" si="17"/>
        <v>0</v>
      </c>
      <c r="V31" s="52">
        <f t="shared" si="17"/>
        <v>0</v>
      </c>
      <c r="W31" s="52">
        <f t="shared" si="17"/>
        <v>0</v>
      </c>
      <c r="X31" s="52">
        <f t="shared" si="17"/>
        <v>0</v>
      </c>
    </row>
    <row r="32" spans="1:24" ht="34.799999999999997" x14ac:dyDescent="0.3">
      <c r="A32" s="42" t="s">
        <v>47</v>
      </c>
      <c r="B32" s="43" t="s">
        <v>50</v>
      </c>
      <c r="C32" s="68" t="s">
        <v>19</v>
      </c>
      <c r="D32" s="68"/>
      <c r="E32" s="53">
        <f>+E33+E34+E35+E36+E39+E41+E42</f>
        <v>39793197.299999997</v>
      </c>
      <c r="F32" s="53">
        <f>+F33+F34+F35+F36+F39+F41+F42</f>
        <v>39793197.299999997</v>
      </c>
      <c r="G32" s="53">
        <f t="shared" ref="G32:X32" si="18">+G33+G34+G35+G36+G39+G41+G42</f>
        <v>0</v>
      </c>
      <c r="H32" s="53">
        <f t="shared" si="18"/>
        <v>0</v>
      </c>
      <c r="I32" s="53">
        <f t="shared" si="18"/>
        <v>0</v>
      </c>
      <c r="J32" s="53">
        <f t="shared" si="18"/>
        <v>0</v>
      </c>
      <c r="K32" s="53">
        <f t="shared" si="18"/>
        <v>0</v>
      </c>
      <c r="L32" s="53">
        <f t="shared" si="18"/>
        <v>0</v>
      </c>
      <c r="M32" s="53">
        <f t="shared" si="18"/>
        <v>0</v>
      </c>
      <c r="N32" s="53">
        <f t="shared" si="18"/>
        <v>0</v>
      </c>
      <c r="O32" s="53">
        <f t="shared" si="18"/>
        <v>0</v>
      </c>
      <c r="P32" s="53">
        <f t="shared" si="18"/>
        <v>0</v>
      </c>
      <c r="Q32" s="53">
        <f t="shared" si="18"/>
        <v>0</v>
      </c>
      <c r="R32" s="53">
        <f t="shared" si="18"/>
        <v>0</v>
      </c>
      <c r="S32" s="53">
        <f t="shared" si="18"/>
        <v>0</v>
      </c>
      <c r="T32" s="53">
        <f t="shared" si="18"/>
        <v>0</v>
      </c>
      <c r="U32" s="53">
        <f t="shared" si="18"/>
        <v>0</v>
      </c>
      <c r="V32" s="53">
        <f t="shared" si="18"/>
        <v>0</v>
      </c>
      <c r="W32" s="53">
        <f t="shared" si="18"/>
        <v>0</v>
      </c>
      <c r="X32" s="53">
        <f t="shared" si="18"/>
        <v>0</v>
      </c>
    </row>
    <row r="33" spans="1:24" ht="36" x14ac:dyDescent="0.3">
      <c r="A33" s="36" t="s">
        <v>48</v>
      </c>
      <c r="B33" s="5" t="s">
        <v>51</v>
      </c>
      <c r="C33" s="46">
        <v>111</v>
      </c>
      <c r="D33" s="46"/>
      <c r="E33" s="50">
        <f>SUM(F33:X33)</f>
        <v>30550563.559999999</v>
      </c>
      <c r="F33" s="160">
        <f>29641472.65+909090.91</f>
        <v>30550563.559999999</v>
      </c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104">
        <v>0</v>
      </c>
      <c r="T33" s="48"/>
      <c r="U33" s="48"/>
      <c r="V33" s="48"/>
      <c r="W33" s="48"/>
      <c r="X33" s="48"/>
    </row>
    <row r="34" spans="1:24" ht="36" x14ac:dyDescent="0.3">
      <c r="A34" s="36" t="s">
        <v>52</v>
      </c>
      <c r="B34" s="5" t="s">
        <v>53</v>
      </c>
      <c r="C34" s="46">
        <v>112</v>
      </c>
      <c r="D34" s="46"/>
      <c r="E34" s="50">
        <f>SUM(F34:X34)</f>
        <v>0</v>
      </c>
      <c r="F34" s="160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</row>
    <row r="35" spans="1:24" ht="36" x14ac:dyDescent="0.3">
      <c r="A35" s="36" t="s">
        <v>55</v>
      </c>
      <c r="B35" s="5" t="s">
        <v>54</v>
      </c>
      <c r="C35" s="46">
        <v>113</v>
      </c>
      <c r="D35" s="46"/>
      <c r="E35" s="50">
        <f>SUM(F35:X35)</f>
        <v>0</v>
      </c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</row>
    <row r="36" spans="1:24" ht="54" x14ac:dyDescent="0.3">
      <c r="A36" s="36" t="s">
        <v>56</v>
      </c>
      <c r="B36" s="5" t="s">
        <v>57</v>
      </c>
      <c r="C36" s="46">
        <v>119</v>
      </c>
      <c r="D36" s="46"/>
      <c r="E36" s="50">
        <f>F36</f>
        <v>9242633.7400000002</v>
      </c>
      <c r="F36" s="48">
        <f>8951724.65+290909.09</f>
        <v>9242633.7400000002</v>
      </c>
      <c r="G36" s="48">
        <f t="shared" ref="G36:X36" si="19">+G37+G38</f>
        <v>0</v>
      </c>
      <c r="H36" s="48">
        <f t="shared" si="19"/>
        <v>0</v>
      </c>
      <c r="I36" s="48">
        <f t="shared" si="19"/>
        <v>0</v>
      </c>
      <c r="J36" s="48">
        <f t="shared" si="19"/>
        <v>0</v>
      </c>
      <c r="K36" s="48">
        <f t="shared" si="19"/>
        <v>0</v>
      </c>
      <c r="L36" s="48">
        <f t="shared" si="19"/>
        <v>0</v>
      </c>
      <c r="M36" s="48">
        <f t="shared" si="19"/>
        <v>0</v>
      </c>
      <c r="N36" s="48">
        <f t="shared" si="19"/>
        <v>0</v>
      </c>
      <c r="O36" s="48">
        <f t="shared" si="19"/>
        <v>0</v>
      </c>
      <c r="P36" s="48">
        <f t="shared" si="19"/>
        <v>0</v>
      </c>
      <c r="Q36" s="48">
        <f t="shared" si="19"/>
        <v>0</v>
      </c>
      <c r="R36" s="48">
        <f t="shared" si="19"/>
        <v>0</v>
      </c>
      <c r="S36" s="48">
        <f t="shared" si="19"/>
        <v>0</v>
      </c>
      <c r="T36" s="48">
        <f t="shared" si="19"/>
        <v>0</v>
      </c>
      <c r="U36" s="48">
        <f t="shared" si="19"/>
        <v>0</v>
      </c>
      <c r="V36" s="48">
        <f t="shared" si="19"/>
        <v>0</v>
      </c>
      <c r="W36" s="48">
        <f t="shared" si="19"/>
        <v>0</v>
      </c>
      <c r="X36" s="48">
        <f t="shared" si="19"/>
        <v>0</v>
      </c>
    </row>
    <row r="37" spans="1:24" ht="36" x14ac:dyDescent="0.3">
      <c r="A37" s="36" t="s">
        <v>59</v>
      </c>
      <c r="B37" s="5" t="s">
        <v>58</v>
      </c>
      <c r="C37" s="46">
        <v>119</v>
      </c>
      <c r="D37" s="46"/>
      <c r="E37" s="50">
        <f>SUM(F37:X37)</f>
        <v>0</v>
      </c>
      <c r="F37" s="160">
        <v>0</v>
      </c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104">
        <v>0</v>
      </c>
      <c r="T37" s="48"/>
      <c r="U37" s="48"/>
      <c r="V37" s="48"/>
      <c r="W37" s="48"/>
      <c r="X37" s="48"/>
    </row>
    <row r="38" spans="1:24" ht="18" x14ac:dyDescent="0.3">
      <c r="A38" s="36" t="s">
        <v>60</v>
      </c>
      <c r="B38" s="5" t="s">
        <v>62</v>
      </c>
      <c r="C38" s="46">
        <v>119</v>
      </c>
      <c r="D38" s="46"/>
      <c r="E38" s="50">
        <f t="shared" ref="E38:E44" si="20">SUM(F38:X38)</f>
        <v>0</v>
      </c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48"/>
    </row>
    <row r="39" spans="1:24" ht="30" customHeight="1" x14ac:dyDescent="0.3">
      <c r="A39" s="36" t="s">
        <v>61</v>
      </c>
      <c r="B39" s="5" t="s">
        <v>63</v>
      </c>
      <c r="C39" s="46">
        <v>131</v>
      </c>
      <c r="D39" s="46"/>
      <c r="E39" s="50">
        <f t="shared" si="20"/>
        <v>0</v>
      </c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</row>
    <row r="40" spans="1:24" ht="45.6" customHeight="1" x14ac:dyDescent="0.3">
      <c r="A40" s="136" t="s">
        <v>219</v>
      </c>
      <c r="B40" s="126" t="s">
        <v>64</v>
      </c>
      <c r="C40" s="127">
        <v>133</v>
      </c>
      <c r="D40" s="127"/>
      <c r="E40" s="65">
        <f t="shared" si="20"/>
        <v>0</v>
      </c>
      <c r="F40" s="48"/>
      <c r="G40" s="48"/>
      <c r="H40" s="48"/>
      <c r="I40" s="48"/>
      <c r="J40" s="48"/>
      <c r="K40" s="48"/>
      <c r="L40" s="48"/>
      <c r="M40" s="48"/>
      <c r="N40" s="48"/>
      <c r="O40" s="48"/>
      <c r="P40" s="48"/>
      <c r="Q40" s="48"/>
      <c r="R40" s="48"/>
      <c r="S40" s="48"/>
      <c r="T40" s="48"/>
      <c r="U40" s="48"/>
      <c r="V40" s="48"/>
      <c r="W40" s="48"/>
      <c r="X40" s="48"/>
    </row>
    <row r="41" spans="1:24" ht="36" x14ac:dyDescent="0.3">
      <c r="A41" s="136" t="s">
        <v>65</v>
      </c>
      <c r="B41" s="126" t="s">
        <v>67</v>
      </c>
      <c r="C41" s="127">
        <v>134</v>
      </c>
      <c r="D41" s="127"/>
      <c r="E41" s="50">
        <f t="shared" si="20"/>
        <v>0</v>
      </c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</row>
    <row r="42" spans="1:24" ht="36" x14ac:dyDescent="0.3">
      <c r="A42" s="136" t="s">
        <v>66</v>
      </c>
      <c r="B42" s="126" t="s">
        <v>220</v>
      </c>
      <c r="C42" s="127">
        <v>139</v>
      </c>
      <c r="D42" s="127"/>
      <c r="E42" s="50">
        <f t="shared" si="20"/>
        <v>0</v>
      </c>
      <c r="F42" s="48">
        <f>F43+F44</f>
        <v>0</v>
      </c>
      <c r="G42" s="48">
        <f t="shared" ref="G42:X42" si="21">G43+G44</f>
        <v>0</v>
      </c>
      <c r="H42" s="48">
        <f t="shared" si="21"/>
        <v>0</v>
      </c>
      <c r="I42" s="48">
        <f t="shared" si="21"/>
        <v>0</v>
      </c>
      <c r="J42" s="48">
        <f t="shared" si="21"/>
        <v>0</v>
      </c>
      <c r="K42" s="48">
        <f t="shared" si="21"/>
        <v>0</v>
      </c>
      <c r="L42" s="48">
        <f t="shared" si="21"/>
        <v>0</v>
      </c>
      <c r="M42" s="48">
        <f t="shared" si="21"/>
        <v>0</v>
      </c>
      <c r="N42" s="48">
        <f t="shared" si="21"/>
        <v>0</v>
      </c>
      <c r="O42" s="48">
        <f t="shared" si="21"/>
        <v>0</v>
      </c>
      <c r="P42" s="48">
        <f t="shared" si="21"/>
        <v>0</v>
      </c>
      <c r="Q42" s="48">
        <f t="shared" si="21"/>
        <v>0</v>
      </c>
      <c r="R42" s="48">
        <f t="shared" si="21"/>
        <v>0</v>
      </c>
      <c r="S42" s="48">
        <f t="shared" si="21"/>
        <v>0</v>
      </c>
      <c r="T42" s="48">
        <f t="shared" si="21"/>
        <v>0</v>
      </c>
      <c r="U42" s="48">
        <f t="shared" si="21"/>
        <v>0</v>
      </c>
      <c r="V42" s="48">
        <f t="shared" si="21"/>
        <v>0</v>
      </c>
      <c r="W42" s="48">
        <f t="shared" si="21"/>
        <v>0</v>
      </c>
      <c r="X42" s="48">
        <f t="shared" si="21"/>
        <v>0</v>
      </c>
    </row>
    <row r="43" spans="1:24" ht="36" x14ac:dyDescent="0.3">
      <c r="A43" s="136" t="s">
        <v>68</v>
      </c>
      <c r="B43" s="126" t="s">
        <v>221</v>
      </c>
      <c r="C43" s="127">
        <v>139</v>
      </c>
      <c r="D43" s="127"/>
      <c r="E43" s="50">
        <f t="shared" si="20"/>
        <v>0</v>
      </c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</row>
    <row r="44" spans="1:24" ht="18" x14ac:dyDescent="0.3">
      <c r="A44" s="136"/>
      <c r="B44" s="126"/>
      <c r="C44" s="127"/>
      <c r="D44" s="127"/>
      <c r="E44" s="50">
        <f t="shared" si="20"/>
        <v>0</v>
      </c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</row>
    <row r="45" spans="1:24" ht="17.399999999999999" x14ac:dyDescent="0.3">
      <c r="A45" s="35" t="s">
        <v>70</v>
      </c>
      <c r="B45" s="8" t="s">
        <v>69</v>
      </c>
      <c r="C45" s="47">
        <v>300</v>
      </c>
      <c r="D45" s="47"/>
      <c r="E45" s="49">
        <f>+E46+E49+E50+E51</f>
        <v>0</v>
      </c>
      <c r="F45" s="49">
        <f t="shared" ref="F45:X45" si="22">+F46+F49+F50+F51</f>
        <v>0</v>
      </c>
      <c r="G45" s="49">
        <f t="shared" si="22"/>
        <v>0</v>
      </c>
      <c r="H45" s="49">
        <f t="shared" si="22"/>
        <v>0</v>
      </c>
      <c r="I45" s="49">
        <f t="shared" si="22"/>
        <v>0</v>
      </c>
      <c r="J45" s="49">
        <f t="shared" si="22"/>
        <v>0</v>
      </c>
      <c r="K45" s="49">
        <f t="shared" si="22"/>
        <v>0</v>
      </c>
      <c r="L45" s="49">
        <f t="shared" si="22"/>
        <v>0</v>
      </c>
      <c r="M45" s="49">
        <f t="shared" si="22"/>
        <v>0</v>
      </c>
      <c r="N45" s="49">
        <f t="shared" si="22"/>
        <v>0</v>
      </c>
      <c r="O45" s="49">
        <f t="shared" si="22"/>
        <v>0</v>
      </c>
      <c r="P45" s="49">
        <f t="shared" si="22"/>
        <v>0</v>
      </c>
      <c r="Q45" s="49">
        <f t="shared" si="22"/>
        <v>0</v>
      </c>
      <c r="R45" s="49">
        <f t="shared" si="22"/>
        <v>0</v>
      </c>
      <c r="S45" s="49">
        <f t="shared" si="22"/>
        <v>0</v>
      </c>
      <c r="T45" s="49">
        <f t="shared" si="22"/>
        <v>0</v>
      </c>
      <c r="U45" s="49">
        <f t="shared" si="22"/>
        <v>0</v>
      </c>
      <c r="V45" s="49">
        <f t="shared" si="22"/>
        <v>0</v>
      </c>
      <c r="W45" s="49">
        <f t="shared" si="22"/>
        <v>0</v>
      </c>
      <c r="X45" s="49">
        <f t="shared" si="22"/>
        <v>0</v>
      </c>
    </row>
    <row r="46" spans="1:24" ht="54" x14ac:dyDescent="0.3">
      <c r="A46" s="36" t="s">
        <v>71</v>
      </c>
      <c r="B46" s="5" t="s">
        <v>72</v>
      </c>
      <c r="C46" s="176">
        <v>320</v>
      </c>
      <c r="D46" s="46"/>
      <c r="E46" s="50">
        <f t="shared" ref="E46:E51" si="23">SUM(F46:X46)</f>
        <v>0</v>
      </c>
      <c r="F46" s="48"/>
      <c r="G46" s="48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</row>
    <row r="47" spans="1:24" ht="54" x14ac:dyDescent="0.3">
      <c r="A47" s="36" t="s">
        <v>99</v>
      </c>
      <c r="B47" s="5" t="s">
        <v>73</v>
      </c>
      <c r="C47" s="46">
        <v>321</v>
      </c>
      <c r="D47" s="46"/>
      <c r="E47" s="50">
        <f t="shared" si="23"/>
        <v>0</v>
      </c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</row>
    <row r="48" spans="1:24" ht="18" x14ac:dyDescent="0.3">
      <c r="A48" s="36"/>
      <c r="B48" s="5"/>
      <c r="C48" s="46"/>
      <c r="D48" s="46"/>
      <c r="E48" s="50">
        <f t="shared" si="23"/>
        <v>0</v>
      </c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</row>
    <row r="49" spans="1:24" ht="36" x14ac:dyDescent="0.3">
      <c r="A49" s="36" t="s">
        <v>74</v>
      </c>
      <c r="B49" s="5" t="s">
        <v>75</v>
      </c>
      <c r="C49" s="46">
        <v>340</v>
      </c>
      <c r="D49" s="46"/>
      <c r="E49" s="50">
        <f t="shared" si="23"/>
        <v>0</v>
      </c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</row>
    <row r="50" spans="1:24" ht="72" x14ac:dyDescent="0.3">
      <c r="A50" s="36" t="s">
        <v>77</v>
      </c>
      <c r="B50" s="5" t="s">
        <v>76</v>
      </c>
      <c r="C50" s="46">
        <v>350</v>
      </c>
      <c r="D50" s="46"/>
      <c r="E50" s="50">
        <f t="shared" si="23"/>
        <v>0</v>
      </c>
      <c r="F50" s="48"/>
      <c r="G50" s="48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48"/>
      <c r="X50" s="48"/>
    </row>
    <row r="51" spans="1:24" ht="18" x14ac:dyDescent="0.3">
      <c r="A51" s="137" t="s">
        <v>222</v>
      </c>
      <c r="B51" s="5" t="s">
        <v>78</v>
      </c>
      <c r="C51" s="46">
        <v>360</v>
      </c>
      <c r="D51" s="46"/>
      <c r="E51" s="50">
        <f t="shared" si="23"/>
        <v>0</v>
      </c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</row>
    <row r="52" spans="1:24" ht="17.399999999999999" x14ac:dyDescent="0.3">
      <c r="A52" s="35" t="s">
        <v>80</v>
      </c>
      <c r="B52" s="8" t="s">
        <v>79</v>
      </c>
      <c r="C52" s="47">
        <v>850</v>
      </c>
      <c r="D52" s="47"/>
      <c r="E52" s="49">
        <v>0</v>
      </c>
      <c r="F52" s="49">
        <v>0</v>
      </c>
      <c r="G52" s="49">
        <f t="shared" ref="G52:X52" si="24">+G53+G54+G55</f>
        <v>0</v>
      </c>
      <c r="H52" s="49">
        <f t="shared" si="24"/>
        <v>0</v>
      </c>
      <c r="I52" s="49">
        <f t="shared" si="24"/>
        <v>0</v>
      </c>
      <c r="J52" s="49">
        <f t="shared" si="24"/>
        <v>0</v>
      </c>
      <c r="K52" s="49">
        <f t="shared" si="24"/>
        <v>0</v>
      </c>
      <c r="L52" s="49">
        <f t="shared" si="24"/>
        <v>0</v>
      </c>
      <c r="M52" s="49">
        <f t="shared" si="24"/>
        <v>0</v>
      </c>
      <c r="N52" s="49">
        <f t="shared" si="24"/>
        <v>0</v>
      </c>
      <c r="O52" s="49">
        <f t="shared" si="24"/>
        <v>0</v>
      </c>
      <c r="P52" s="49">
        <f t="shared" si="24"/>
        <v>0</v>
      </c>
      <c r="Q52" s="49">
        <f t="shared" si="24"/>
        <v>0</v>
      </c>
      <c r="R52" s="49">
        <f t="shared" si="24"/>
        <v>0</v>
      </c>
      <c r="S52" s="49">
        <f t="shared" si="24"/>
        <v>0</v>
      </c>
      <c r="T52" s="49">
        <f t="shared" si="24"/>
        <v>0</v>
      </c>
      <c r="U52" s="49">
        <f t="shared" si="24"/>
        <v>0</v>
      </c>
      <c r="V52" s="49">
        <f t="shared" si="24"/>
        <v>0</v>
      </c>
      <c r="W52" s="49">
        <f t="shared" si="24"/>
        <v>0</v>
      </c>
      <c r="X52" s="49">
        <f t="shared" si="24"/>
        <v>0</v>
      </c>
    </row>
    <row r="53" spans="1:24" ht="36" x14ac:dyDescent="0.3">
      <c r="A53" s="36" t="s">
        <v>81</v>
      </c>
      <c r="B53" s="5" t="s">
        <v>82</v>
      </c>
      <c r="C53" s="46">
        <v>851</v>
      </c>
      <c r="D53" s="46"/>
      <c r="E53" s="50">
        <f>SUM(F53:X53)</f>
        <v>0</v>
      </c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</row>
    <row r="54" spans="1:24" ht="54" x14ac:dyDescent="0.3">
      <c r="A54" s="36" t="s">
        <v>84</v>
      </c>
      <c r="B54" s="5" t="s">
        <v>83</v>
      </c>
      <c r="C54" s="46">
        <v>852</v>
      </c>
      <c r="D54" s="46"/>
      <c r="E54" s="50">
        <f>SUM(F54:X54)</f>
        <v>5000</v>
      </c>
      <c r="F54" s="48">
        <v>5000</v>
      </c>
      <c r="G54" s="48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  <c r="X54" s="48"/>
    </row>
    <row r="55" spans="1:24" ht="36" x14ac:dyDescent="0.3">
      <c r="A55" s="36" t="s">
        <v>85</v>
      </c>
      <c r="B55" s="5" t="s">
        <v>86</v>
      </c>
      <c r="C55" s="46">
        <v>853</v>
      </c>
      <c r="D55" s="46"/>
      <c r="E55" s="50">
        <f>SUM(F55:X55)</f>
        <v>0</v>
      </c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109"/>
      <c r="T55" s="48"/>
      <c r="U55" s="48"/>
      <c r="V55" s="48"/>
      <c r="W55" s="48"/>
      <c r="X55" s="48"/>
    </row>
    <row r="56" spans="1:24" ht="34.799999999999997" x14ac:dyDescent="0.3">
      <c r="A56" s="35" t="s">
        <v>88</v>
      </c>
      <c r="B56" s="8" t="s">
        <v>87</v>
      </c>
      <c r="C56" s="47" t="s">
        <v>19</v>
      </c>
      <c r="D56" s="47"/>
      <c r="E56" s="49">
        <f>E57+E58+E59++E60+E61+E62</f>
        <v>0</v>
      </c>
      <c r="F56" s="49">
        <f t="shared" ref="F56:X56" si="25">+F60+F61+F62</f>
        <v>0</v>
      </c>
      <c r="G56" s="49">
        <f t="shared" si="25"/>
        <v>0</v>
      </c>
      <c r="H56" s="49">
        <f t="shared" si="25"/>
        <v>0</v>
      </c>
      <c r="I56" s="49">
        <f t="shared" si="25"/>
        <v>0</v>
      </c>
      <c r="J56" s="49">
        <f t="shared" si="25"/>
        <v>0</v>
      </c>
      <c r="K56" s="49">
        <f t="shared" si="25"/>
        <v>0</v>
      </c>
      <c r="L56" s="49">
        <f t="shared" si="25"/>
        <v>0</v>
      </c>
      <c r="M56" s="49">
        <f t="shared" si="25"/>
        <v>0</v>
      </c>
      <c r="N56" s="49">
        <f t="shared" si="25"/>
        <v>0</v>
      </c>
      <c r="O56" s="49">
        <f t="shared" si="25"/>
        <v>0</v>
      </c>
      <c r="P56" s="49">
        <f t="shared" si="25"/>
        <v>0</v>
      </c>
      <c r="Q56" s="49">
        <f t="shared" si="25"/>
        <v>0</v>
      </c>
      <c r="R56" s="49">
        <f t="shared" si="25"/>
        <v>0</v>
      </c>
      <c r="S56" s="49">
        <f t="shared" si="25"/>
        <v>0</v>
      </c>
      <c r="T56" s="49">
        <f t="shared" si="25"/>
        <v>0</v>
      </c>
      <c r="U56" s="49">
        <f t="shared" si="25"/>
        <v>0</v>
      </c>
      <c r="V56" s="49">
        <f t="shared" si="25"/>
        <v>0</v>
      </c>
      <c r="W56" s="49">
        <f t="shared" si="25"/>
        <v>0</v>
      </c>
      <c r="X56" s="49">
        <f t="shared" si="25"/>
        <v>0</v>
      </c>
    </row>
    <row r="57" spans="1:24" s="97" customFormat="1" ht="18" x14ac:dyDescent="0.3">
      <c r="A57" s="136" t="s">
        <v>223</v>
      </c>
      <c r="B57" s="126" t="s">
        <v>89</v>
      </c>
      <c r="C57" s="127">
        <v>613</v>
      </c>
      <c r="D57" s="96"/>
      <c r="E57" s="50">
        <f t="shared" ref="E57:E59" si="26">SUM(F57:X57)</f>
        <v>0</v>
      </c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</row>
    <row r="58" spans="1:24" s="97" customFormat="1" ht="18" x14ac:dyDescent="0.3">
      <c r="A58" s="136" t="s">
        <v>224</v>
      </c>
      <c r="B58" s="126" t="s">
        <v>90</v>
      </c>
      <c r="C58" s="127">
        <v>623</v>
      </c>
      <c r="D58" s="96"/>
      <c r="E58" s="50">
        <f t="shared" si="26"/>
        <v>0</v>
      </c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</row>
    <row r="59" spans="1:24" s="97" customFormat="1" ht="36" x14ac:dyDescent="0.3">
      <c r="A59" s="136" t="s">
        <v>225</v>
      </c>
      <c r="B59" s="126" t="s">
        <v>93</v>
      </c>
      <c r="C59" s="127">
        <v>634</v>
      </c>
      <c r="D59" s="96"/>
      <c r="E59" s="50">
        <f t="shared" si="26"/>
        <v>0</v>
      </c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</row>
    <row r="60" spans="1:24" ht="36" x14ac:dyDescent="0.3">
      <c r="A60" s="136" t="s">
        <v>226</v>
      </c>
      <c r="B60" s="126" t="s">
        <v>227</v>
      </c>
      <c r="C60" s="127">
        <v>810</v>
      </c>
      <c r="D60" s="46"/>
      <c r="E60" s="50">
        <f>SUM(F60:X60)</f>
        <v>0</v>
      </c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</row>
    <row r="61" spans="1:24" ht="18" x14ac:dyDescent="0.3">
      <c r="A61" s="136" t="s">
        <v>91</v>
      </c>
      <c r="B61" s="126" t="s">
        <v>228</v>
      </c>
      <c r="C61" s="127">
        <v>862</v>
      </c>
      <c r="D61" s="46"/>
      <c r="E61" s="50">
        <f>SUM(F61:X61)</f>
        <v>0</v>
      </c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</row>
    <row r="62" spans="1:24" ht="54" x14ac:dyDescent="0.3">
      <c r="A62" s="136" t="s">
        <v>92</v>
      </c>
      <c r="B62" s="126" t="s">
        <v>229</v>
      </c>
      <c r="C62" s="127">
        <v>863</v>
      </c>
      <c r="D62" s="46"/>
      <c r="E62" s="50">
        <f>SUM(F62:X62)</f>
        <v>0</v>
      </c>
      <c r="F62" s="48"/>
      <c r="G62" s="48"/>
      <c r="H62" s="48"/>
      <c r="I62" s="48"/>
      <c r="J62" s="48"/>
      <c r="K62" s="48"/>
      <c r="L62" s="48"/>
      <c r="M62" s="48"/>
      <c r="N62" s="48"/>
      <c r="O62" s="48"/>
      <c r="P62" s="48"/>
      <c r="Q62" s="48"/>
      <c r="R62" s="48"/>
      <c r="S62" s="48"/>
      <c r="T62" s="48"/>
      <c r="U62" s="48"/>
      <c r="V62" s="48"/>
      <c r="W62" s="48"/>
      <c r="X62" s="48"/>
    </row>
    <row r="63" spans="1:24" ht="34.799999999999997" x14ac:dyDescent="0.3">
      <c r="A63" s="35" t="s">
        <v>95</v>
      </c>
      <c r="B63" s="8" t="s">
        <v>96</v>
      </c>
      <c r="C63" s="47" t="s">
        <v>19</v>
      </c>
      <c r="D63" s="47"/>
      <c r="E63" s="49">
        <f>+E64</f>
        <v>0</v>
      </c>
      <c r="F63" s="49">
        <f t="shared" ref="F63:X63" si="27">+F64</f>
        <v>0</v>
      </c>
      <c r="G63" s="49">
        <f t="shared" si="27"/>
        <v>0</v>
      </c>
      <c r="H63" s="49">
        <f t="shared" si="27"/>
        <v>0</v>
      </c>
      <c r="I63" s="49">
        <f t="shared" si="27"/>
        <v>0</v>
      </c>
      <c r="J63" s="49">
        <f t="shared" si="27"/>
        <v>0</v>
      </c>
      <c r="K63" s="49">
        <f t="shared" si="27"/>
        <v>0</v>
      </c>
      <c r="L63" s="49">
        <f t="shared" si="27"/>
        <v>0</v>
      </c>
      <c r="M63" s="49">
        <f t="shared" si="27"/>
        <v>0</v>
      </c>
      <c r="N63" s="49">
        <f t="shared" si="27"/>
        <v>0</v>
      </c>
      <c r="O63" s="49">
        <f t="shared" si="27"/>
        <v>0</v>
      </c>
      <c r="P63" s="49">
        <f t="shared" si="27"/>
        <v>0</v>
      </c>
      <c r="Q63" s="49">
        <f t="shared" si="27"/>
        <v>0</v>
      </c>
      <c r="R63" s="49">
        <f t="shared" si="27"/>
        <v>0</v>
      </c>
      <c r="S63" s="49">
        <f t="shared" si="27"/>
        <v>0</v>
      </c>
      <c r="T63" s="49">
        <f t="shared" si="27"/>
        <v>0</v>
      </c>
      <c r="U63" s="49">
        <f t="shared" si="27"/>
        <v>0</v>
      </c>
      <c r="V63" s="49">
        <f t="shared" si="27"/>
        <v>0</v>
      </c>
      <c r="W63" s="49">
        <f t="shared" si="27"/>
        <v>0</v>
      </c>
      <c r="X63" s="49">
        <f t="shared" si="27"/>
        <v>0</v>
      </c>
    </row>
    <row r="64" spans="1:24" ht="54" x14ac:dyDescent="0.3">
      <c r="A64" s="36" t="s">
        <v>98</v>
      </c>
      <c r="B64" s="5" t="s">
        <v>97</v>
      </c>
      <c r="C64" s="46">
        <v>831</v>
      </c>
      <c r="D64" s="46"/>
      <c r="E64" s="50">
        <f>SUM(F64:X64)</f>
        <v>0</v>
      </c>
      <c r="F64" s="48"/>
      <c r="G64" s="48"/>
      <c r="H64" s="48"/>
      <c r="I64" s="48"/>
      <c r="J64" s="48"/>
      <c r="K64" s="48"/>
      <c r="L64" s="48"/>
      <c r="M64" s="48"/>
      <c r="N64" s="48"/>
      <c r="O64" s="48"/>
      <c r="P64" s="48"/>
      <c r="Q64" s="48"/>
      <c r="R64" s="48"/>
      <c r="S64" s="48"/>
      <c r="T64" s="48"/>
      <c r="U64" s="48"/>
      <c r="V64" s="48"/>
      <c r="W64" s="48"/>
      <c r="X64" s="48"/>
    </row>
    <row r="65" spans="1:29" ht="17.399999999999999" x14ac:dyDescent="0.3">
      <c r="A65" s="35" t="s">
        <v>100</v>
      </c>
      <c r="B65" s="8" t="s">
        <v>94</v>
      </c>
      <c r="C65" s="47" t="s">
        <v>19</v>
      </c>
      <c r="D65" s="47"/>
      <c r="E65" s="131">
        <f t="shared" ref="E65:U65" si="28">+E66+E67+E68+E69+E75+E76+E77</f>
        <v>3308913.5</v>
      </c>
      <c r="F65" s="131">
        <f t="shared" si="28"/>
        <v>2193913.5</v>
      </c>
      <c r="G65" s="131">
        <f t="shared" si="28"/>
        <v>0</v>
      </c>
      <c r="H65" s="131">
        <f t="shared" si="28"/>
        <v>0</v>
      </c>
      <c r="I65" s="131">
        <f t="shared" si="28"/>
        <v>150000</v>
      </c>
      <c r="J65" s="131">
        <f t="shared" si="28"/>
        <v>0</v>
      </c>
      <c r="K65" s="131">
        <f t="shared" si="28"/>
        <v>0</v>
      </c>
      <c r="L65" s="131">
        <f t="shared" si="28"/>
        <v>0</v>
      </c>
      <c r="M65" s="131">
        <f t="shared" si="28"/>
        <v>965000</v>
      </c>
      <c r="N65" s="131">
        <f t="shared" si="28"/>
        <v>0</v>
      </c>
      <c r="O65" s="131">
        <f t="shared" si="28"/>
        <v>0</v>
      </c>
      <c r="P65" s="131">
        <f t="shared" si="28"/>
        <v>0</v>
      </c>
      <c r="Q65" s="131">
        <f t="shared" si="28"/>
        <v>0</v>
      </c>
      <c r="R65" s="131">
        <f t="shared" si="28"/>
        <v>0</v>
      </c>
      <c r="S65" s="131">
        <f t="shared" si="28"/>
        <v>0</v>
      </c>
      <c r="T65" s="131">
        <f t="shared" si="28"/>
        <v>0</v>
      </c>
      <c r="U65" s="131">
        <f t="shared" si="28"/>
        <v>0</v>
      </c>
      <c r="V65" s="49">
        <f>+V66+V67+V68+V69+V77</f>
        <v>0</v>
      </c>
      <c r="W65" s="49">
        <f>+W66+W67+W68+W69+W77</f>
        <v>0</v>
      </c>
      <c r="X65" s="49">
        <f>+X66+X67+X68+X69+X77</f>
        <v>0</v>
      </c>
      <c r="Y65" t="s">
        <v>260</v>
      </c>
    </row>
    <row r="66" spans="1:29" ht="67.2" customHeight="1" x14ac:dyDescent="0.3">
      <c r="A66" s="113" t="s">
        <v>254</v>
      </c>
      <c r="B66" s="5" t="s">
        <v>101</v>
      </c>
      <c r="C66" s="46">
        <v>241</v>
      </c>
      <c r="D66" s="46"/>
      <c r="E66" s="50">
        <f>SUM(F66:X66)</f>
        <v>0</v>
      </c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48"/>
      <c r="V66" s="48"/>
      <c r="W66" s="48"/>
      <c r="X66" s="48"/>
      <c r="AA66" s="97"/>
      <c r="AB66" s="97"/>
      <c r="AC66" s="114"/>
    </row>
    <row r="67" spans="1:29" ht="18" hidden="1" customHeight="1" x14ac:dyDescent="0.3">
      <c r="A67" s="36"/>
      <c r="B67" s="5"/>
      <c r="C67" s="46"/>
      <c r="D67" s="46"/>
      <c r="E67" s="50">
        <f>SUM(F67:X67)</f>
        <v>0</v>
      </c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48"/>
      <c r="W67" s="48"/>
      <c r="X67" s="48"/>
      <c r="AA67" s="97"/>
      <c r="AB67" s="97"/>
      <c r="AC67" s="97"/>
    </row>
    <row r="68" spans="1:29" ht="36" x14ac:dyDescent="0.3">
      <c r="A68" s="36" t="s">
        <v>103</v>
      </c>
      <c r="B68" s="5" t="s">
        <v>102</v>
      </c>
      <c r="C68" s="46">
        <v>243</v>
      </c>
      <c r="D68" s="46"/>
      <c r="E68" s="50">
        <f>SUM(F68:X68)</f>
        <v>0</v>
      </c>
      <c r="F68" s="48"/>
      <c r="G68" s="48"/>
      <c r="H68" s="48"/>
      <c r="I68" s="48"/>
      <c r="J68" s="48"/>
      <c r="K68" s="48"/>
      <c r="L68" s="48"/>
      <c r="M68" s="48"/>
      <c r="N68" s="48"/>
      <c r="O68" s="48"/>
      <c r="P68" s="48"/>
      <c r="Q68" s="48"/>
      <c r="R68" s="48"/>
      <c r="S68" s="48"/>
      <c r="T68" s="48"/>
      <c r="U68" s="48"/>
      <c r="V68" s="48"/>
      <c r="W68" s="48"/>
      <c r="X68" s="48"/>
      <c r="AA68" s="97"/>
      <c r="AB68" s="97"/>
      <c r="AC68" s="97"/>
    </row>
    <row r="69" spans="1:29" ht="18" x14ac:dyDescent="0.3">
      <c r="A69" s="63" t="s">
        <v>104</v>
      </c>
      <c r="B69" s="64" t="s">
        <v>105</v>
      </c>
      <c r="C69" s="69">
        <v>244</v>
      </c>
      <c r="D69" s="69"/>
      <c r="E69" s="49">
        <f>SUM(F69:X69)</f>
        <v>3308913.5</v>
      </c>
      <c r="F69" s="49">
        <f>982000+17500+100000+18000+42000+8400+28948.5+119112+314400+6000+249000+36720+55083+216750</f>
        <v>2193913.5</v>
      </c>
      <c r="G69" s="49"/>
      <c r="H69" s="49">
        <f>H73</f>
        <v>0</v>
      </c>
      <c r="I69" s="49">
        <f>I73</f>
        <v>150000</v>
      </c>
      <c r="J69" s="49">
        <f t="shared" ref="J69:M69" si="29">J73</f>
        <v>0</v>
      </c>
      <c r="K69" s="49">
        <f t="shared" si="29"/>
        <v>0</v>
      </c>
      <c r="L69" s="49">
        <f t="shared" si="29"/>
        <v>0</v>
      </c>
      <c r="M69" s="49">
        <f t="shared" si="29"/>
        <v>965000</v>
      </c>
      <c r="N69" s="49"/>
      <c r="O69" s="49"/>
      <c r="P69" s="49"/>
      <c r="Q69" s="49"/>
      <c r="R69" s="49"/>
      <c r="S69" s="49">
        <v>0</v>
      </c>
      <c r="T69" s="49">
        <v>0</v>
      </c>
      <c r="U69" s="49">
        <v>0</v>
      </c>
      <c r="V69" s="49"/>
      <c r="W69" s="49"/>
      <c r="X69" s="49"/>
    </row>
    <row r="70" spans="1:29" ht="18" x14ac:dyDescent="0.3">
      <c r="A70" s="38" t="s">
        <v>121</v>
      </c>
      <c r="B70" s="5"/>
      <c r="C70" s="46"/>
      <c r="D70" s="46"/>
      <c r="E70" s="50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</row>
    <row r="71" spans="1:29" ht="18" x14ac:dyDescent="0.3">
      <c r="A71" s="38" t="s">
        <v>123</v>
      </c>
      <c r="B71" s="5" t="s">
        <v>127</v>
      </c>
      <c r="C71" s="46">
        <v>244</v>
      </c>
      <c r="D71" s="46"/>
      <c r="E71" s="50">
        <f>SUM(F71:X71)</f>
        <v>0</v>
      </c>
      <c r="F71" s="48">
        <v>0</v>
      </c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71"/>
      <c r="T71" s="71"/>
      <c r="U71" s="71"/>
      <c r="V71" s="48"/>
      <c r="W71" s="48"/>
      <c r="X71" s="48"/>
    </row>
    <row r="72" spans="1:29" ht="18" x14ac:dyDescent="0.3">
      <c r="A72" s="38" t="s">
        <v>124</v>
      </c>
      <c r="B72" s="5" t="s">
        <v>128</v>
      </c>
      <c r="C72" s="46">
        <v>244</v>
      </c>
      <c r="D72" s="46"/>
      <c r="E72" s="50">
        <f t="shared" ref="E72" si="30">SUM(F72:X72)</f>
        <v>0</v>
      </c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</row>
    <row r="73" spans="1:29" ht="18" x14ac:dyDescent="0.3">
      <c r="A73" s="38" t="s">
        <v>125</v>
      </c>
      <c r="B73" s="5" t="s">
        <v>129</v>
      </c>
      <c r="C73" s="46">
        <v>244</v>
      </c>
      <c r="D73" s="46"/>
      <c r="E73" s="50">
        <v>0</v>
      </c>
      <c r="F73" s="48">
        <v>0</v>
      </c>
      <c r="G73" s="48"/>
      <c r="H73" s="48">
        <v>0</v>
      </c>
      <c r="I73" s="48">
        <v>150000</v>
      </c>
      <c r="J73" s="48"/>
      <c r="K73" s="48"/>
      <c r="L73" s="48"/>
      <c r="M73" s="48">
        <v>965000</v>
      </c>
      <c r="N73" s="48"/>
      <c r="O73" s="48"/>
      <c r="P73" s="48"/>
      <c r="Q73" s="48"/>
      <c r="R73" s="48"/>
      <c r="S73" s="48"/>
      <c r="T73" s="48"/>
      <c r="U73" s="48"/>
      <c r="V73" s="48"/>
      <c r="W73" s="48"/>
      <c r="X73" s="48"/>
    </row>
    <row r="74" spans="1:29" ht="18" x14ac:dyDescent="0.3">
      <c r="A74" s="38" t="s">
        <v>126</v>
      </c>
      <c r="B74" s="5"/>
      <c r="C74" s="46"/>
      <c r="D74" s="46"/>
      <c r="E74" s="50">
        <v>0</v>
      </c>
      <c r="F74" s="48"/>
      <c r="G74" s="48"/>
      <c r="H74" s="48">
        <v>0</v>
      </c>
      <c r="I74" s="48">
        <v>150000</v>
      </c>
      <c r="J74" s="48"/>
      <c r="K74" s="48"/>
      <c r="L74" s="48"/>
      <c r="M74" s="48">
        <v>965000</v>
      </c>
      <c r="N74" s="48"/>
      <c r="O74" s="48"/>
      <c r="P74" s="48"/>
      <c r="Q74" s="48"/>
      <c r="R74" s="48"/>
      <c r="S74" s="48"/>
      <c r="T74" s="48"/>
      <c r="U74" s="48"/>
      <c r="V74" s="48"/>
      <c r="W74" s="48"/>
      <c r="X74" s="48"/>
    </row>
    <row r="75" spans="1:29" ht="54" x14ac:dyDescent="0.3">
      <c r="A75" s="139" t="s">
        <v>255</v>
      </c>
      <c r="B75" s="140" t="s">
        <v>122</v>
      </c>
      <c r="C75" s="128">
        <v>246</v>
      </c>
      <c r="D75" s="128"/>
      <c r="E75" s="138">
        <f>SUM(F75:X75)</f>
        <v>0</v>
      </c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48"/>
      <c r="W75" s="48"/>
      <c r="X75" s="48"/>
    </row>
    <row r="76" spans="1:29" ht="18" x14ac:dyDescent="0.3">
      <c r="A76" s="101" t="s">
        <v>248</v>
      </c>
      <c r="B76" s="133" t="s">
        <v>256</v>
      </c>
      <c r="C76" s="69">
        <v>247</v>
      </c>
      <c r="D76" s="69"/>
      <c r="E76" s="49">
        <f>SUM(F76:X76)</f>
        <v>0</v>
      </c>
      <c r="F76" s="70">
        <v>0</v>
      </c>
      <c r="G76" s="70"/>
      <c r="H76" s="70"/>
      <c r="I76" s="70"/>
      <c r="J76" s="70"/>
      <c r="K76" s="70"/>
      <c r="L76" s="70"/>
      <c r="M76" s="70"/>
      <c r="N76" s="70"/>
      <c r="O76" s="70"/>
      <c r="P76" s="70"/>
      <c r="Q76" s="70"/>
      <c r="R76" s="70"/>
      <c r="S76" s="70"/>
      <c r="T76" s="70"/>
      <c r="U76" s="70"/>
      <c r="V76" s="48"/>
      <c r="W76" s="48"/>
      <c r="X76" s="48"/>
    </row>
    <row r="77" spans="1:29" ht="36" x14ac:dyDescent="0.3">
      <c r="A77" s="36" t="s">
        <v>120</v>
      </c>
      <c r="B77" s="133" t="s">
        <v>257</v>
      </c>
      <c r="C77" s="46">
        <v>400</v>
      </c>
      <c r="D77" s="46"/>
      <c r="E77" s="50">
        <f>E78+E79</f>
        <v>0</v>
      </c>
      <c r="F77" s="50">
        <f>F78+F79</f>
        <v>0</v>
      </c>
      <c r="G77" s="50">
        <f t="shared" ref="G77:X77" si="31">G78+G79</f>
        <v>0</v>
      </c>
      <c r="H77" s="50">
        <f t="shared" si="31"/>
        <v>0</v>
      </c>
      <c r="I77" s="50">
        <f t="shared" si="31"/>
        <v>0</v>
      </c>
      <c r="J77" s="50">
        <f t="shared" si="31"/>
        <v>0</v>
      </c>
      <c r="K77" s="50">
        <f t="shared" si="31"/>
        <v>0</v>
      </c>
      <c r="L77" s="50">
        <f t="shared" si="31"/>
        <v>0</v>
      </c>
      <c r="M77" s="50">
        <f t="shared" si="31"/>
        <v>0</v>
      </c>
      <c r="N77" s="50">
        <f t="shared" si="31"/>
        <v>0</v>
      </c>
      <c r="O77" s="50">
        <f t="shared" si="31"/>
        <v>0</v>
      </c>
      <c r="P77" s="50">
        <f t="shared" si="31"/>
        <v>0</v>
      </c>
      <c r="Q77" s="50">
        <f>Q78+Q79</f>
        <v>0</v>
      </c>
      <c r="R77" s="50">
        <f t="shared" si="31"/>
        <v>0</v>
      </c>
      <c r="S77" s="50">
        <f t="shared" si="31"/>
        <v>0</v>
      </c>
      <c r="T77" s="50">
        <f t="shared" si="31"/>
        <v>0</v>
      </c>
      <c r="U77" s="50">
        <f t="shared" si="31"/>
        <v>0</v>
      </c>
      <c r="V77" s="50">
        <f t="shared" si="31"/>
        <v>0</v>
      </c>
      <c r="W77" s="50">
        <f t="shared" si="31"/>
        <v>0</v>
      </c>
      <c r="X77" s="50">
        <f t="shared" si="31"/>
        <v>0</v>
      </c>
    </row>
    <row r="78" spans="1:29" ht="54" x14ac:dyDescent="0.3">
      <c r="A78" s="36" t="s">
        <v>106</v>
      </c>
      <c r="B78" s="133" t="s">
        <v>258</v>
      </c>
      <c r="C78" s="46">
        <v>406</v>
      </c>
      <c r="D78" s="46"/>
      <c r="E78" s="50">
        <f>SUM(F78:X78)</f>
        <v>0</v>
      </c>
      <c r="F78" s="48"/>
      <c r="G78" s="48"/>
      <c r="H78" s="48"/>
      <c r="I78" s="48"/>
      <c r="J78" s="48"/>
      <c r="K78" s="48"/>
      <c r="L78" s="48"/>
      <c r="M78" s="48"/>
      <c r="N78" s="48"/>
      <c r="O78" s="48"/>
      <c r="P78" s="48"/>
      <c r="Q78" s="48"/>
      <c r="R78" s="48"/>
      <c r="S78" s="48"/>
      <c r="T78" s="48"/>
      <c r="U78" s="48"/>
      <c r="V78" s="48"/>
      <c r="W78" s="48"/>
      <c r="X78" s="48"/>
    </row>
    <row r="79" spans="1:29" ht="36" x14ac:dyDescent="0.3">
      <c r="A79" s="36" t="s">
        <v>107</v>
      </c>
      <c r="B79" s="133" t="s">
        <v>259</v>
      </c>
      <c r="C79" s="46">
        <v>407</v>
      </c>
      <c r="D79" s="46"/>
      <c r="E79" s="50">
        <f>SUM(F79:X79)</f>
        <v>0</v>
      </c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</row>
    <row r="80" spans="1:29" ht="17.399999999999999" x14ac:dyDescent="0.3">
      <c r="A80" s="35" t="s">
        <v>108</v>
      </c>
      <c r="B80" s="8" t="s">
        <v>109</v>
      </c>
      <c r="C80" s="47">
        <v>100</v>
      </c>
      <c r="D80" s="47"/>
      <c r="E80" s="49">
        <f>E81+E82+E83</f>
        <v>0</v>
      </c>
      <c r="F80" s="49">
        <f t="shared" ref="F80:X80" si="32">F81+F82+F83</f>
        <v>0</v>
      </c>
      <c r="G80" s="49">
        <f t="shared" si="32"/>
        <v>0</v>
      </c>
      <c r="H80" s="49">
        <f t="shared" si="32"/>
        <v>0</v>
      </c>
      <c r="I80" s="49">
        <f t="shared" si="32"/>
        <v>0</v>
      </c>
      <c r="J80" s="49">
        <f t="shared" si="32"/>
        <v>0</v>
      </c>
      <c r="K80" s="49">
        <f t="shared" si="32"/>
        <v>0</v>
      </c>
      <c r="L80" s="49">
        <f t="shared" si="32"/>
        <v>0</v>
      </c>
      <c r="M80" s="49">
        <f t="shared" si="32"/>
        <v>0</v>
      </c>
      <c r="N80" s="49">
        <f t="shared" si="32"/>
        <v>0</v>
      </c>
      <c r="O80" s="49">
        <f t="shared" si="32"/>
        <v>0</v>
      </c>
      <c r="P80" s="49">
        <f t="shared" si="32"/>
        <v>0</v>
      </c>
      <c r="Q80" s="49">
        <f t="shared" si="32"/>
        <v>0</v>
      </c>
      <c r="R80" s="49">
        <f t="shared" si="32"/>
        <v>0</v>
      </c>
      <c r="S80" s="49">
        <f t="shared" si="32"/>
        <v>0</v>
      </c>
      <c r="T80" s="49">
        <f t="shared" si="32"/>
        <v>0</v>
      </c>
      <c r="U80" s="49">
        <f t="shared" si="32"/>
        <v>0</v>
      </c>
      <c r="V80" s="49">
        <f t="shared" si="32"/>
        <v>0</v>
      </c>
      <c r="W80" s="49">
        <f t="shared" si="32"/>
        <v>0</v>
      </c>
      <c r="X80" s="49">
        <f t="shared" si="32"/>
        <v>0</v>
      </c>
    </row>
    <row r="81" spans="1:24" ht="36" x14ac:dyDescent="0.3">
      <c r="A81" s="36" t="s">
        <v>111</v>
      </c>
      <c r="B81" s="5" t="s">
        <v>110</v>
      </c>
      <c r="C81" s="46"/>
      <c r="D81" s="46"/>
      <c r="E81" s="50">
        <f>SUM(F81:X81)</f>
        <v>0</v>
      </c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</row>
    <row r="82" spans="1:24" ht="18" x14ac:dyDescent="0.3">
      <c r="A82" s="36" t="s">
        <v>112</v>
      </c>
      <c r="B82" s="5" t="s">
        <v>113</v>
      </c>
      <c r="C82" s="46"/>
      <c r="D82" s="46"/>
      <c r="E82" s="50">
        <f>SUM(F82:X82)</f>
        <v>0</v>
      </c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</row>
    <row r="83" spans="1:24" ht="18" x14ac:dyDescent="0.3">
      <c r="A83" s="36" t="s">
        <v>115</v>
      </c>
      <c r="B83" s="5" t="s">
        <v>114</v>
      </c>
      <c r="C83" s="46"/>
      <c r="D83" s="46"/>
      <c r="E83" s="50">
        <f>SUM(F83:X83)</f>
        <v>0</v>
      </c>
      <c r="F83" s="48"/>
      <c r="G83" s="48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/>
      <c r="W83" s="48"/>
      <c r="X83" s="48"/>
    </row>
    <row r="84" spans="1:24" ht="17.399999999999999" x14ac:dyDescent="0.3">
      <c r="A84" s="35" t="s">
        <v>116</v>
      </c>
      <c r="B84" s="8" t="s">
        <v>117</v>
      </c>
      <c r="C84" s="47" t="s">
        <v>19</v>
      </c>
      <c r="D84" s="47"/>
      <c r="E84" s="49">
        <f>E85</f>
        <v>0</v>
      </c>
      <c r="F84" s="49">
        <f t="shared" ref="F84:X84" si="33">F85</f>
        <v>0</v>
      </c>
      <c r="G84" s="49">
        <f t="shared" si="33"/>
        <v>0</v>
      </c>
      <c r="H84" s="49">
        <f t="shared" si="33"/>
        <v>0</v>
      </c>
      <c r="I84" s="49">
        <f t="shared" si="33"/>
        <v>0</v>
      </c>
      <c r="J84" s="49">
        <f t="shared" si="33"/>
        <v>0</v>
      </c>
      <c r="K84" s="49">
        <f t="shared" si="33"/>
        <v>0</v>
      </c>
      <c r="L84" s="49">
        <f t="shared" si="33"/>
        <v>0</v>
      </c>
      <c r="M84" s="49">
        <f t="shared" si="33"/>
        <v>0</v>
      </c>
      <c r="N84" s="49">
        <f t="shared" si="33"/>
        <v>0</v>
      </c>
      <c r="O84" s="49">
        <f t="shared" si="33"/>
        <v>0</v>
      </c>
      <c r="P84" s="49">
        <f t="shared" si="33"/>
        <v>0</v>
      </c>
      <c r="Q84" s="49">
        <f t="shared" si="33"/>
        <v>0</v>
      </c>
      <c r="R84" s="49">
        <f t="shared" si="33"/>
        <v>0</v>
      </c>
      <c r="S84" s="49">
        <f t="shared" si="33"/>
        <v>0</v>
      </c>
      <c r="T84" s="49">
        <f t="shared" si="33"/>
        <v>0</v>
      </c>
      <c r="U84" s="49">
        <f t="shared" si="33"/>
        <v>0</v>
      </c>
      <c r="V84" s="49">
        <f t="shared" si="33"/>
        <v>0</v>
      </c>
      <c r="W84" s="49">
        <f t="shared" si="33"/>
        <v>0</v>
      </c>
      <c r="X84" s="49">
        <f t="shared" si="33"/>
        <v>0</v>
      </c>
    </row>
    <row r="85" spans="1:24" ht="36" x14ac:dyDescent="0.3">
      <c r="A85" s="36" t="s">
        <v>119</v>
      </c>
      <c r="B85" s="5" t="s">
        <v>118</v>
      </c>
      <c r="C85" s="46">
        <v>610</v>
      </c>
      <c r="D85" s="46"/>
      <c r="E85" s="48">
        <f>SUM(F85:X85)</f>
        <v>0</v>
      </c>
      <c r="F85" s="48"/>
      <c r="G85" s="48"/>
      <c r="H85" s="48"/>
      <c r="I85" s="48"/>
      <c r="J85" s="48"/>
      <c r="K85" s="48"/>
      <c r="L85" s="48"/>
      <c r="M85" s="48"/>
      <c r="N85" s="48"/>
      <c r="O85" s="48"/>
      <c r="P85" s="48"/>
      <c r="Q85" s="48"/>
      <c r="R85" s="48"/>
      <c r="S85" s="48"/>
      <c r="T85" s="48"/>
      <c r="U85" s="48"/>
      <c r="V85" s="48"/>
      <c r="W85" s="48"/>
      <c r="X85" s="48"/>
    </row>
  </sheetData>
  <mergeCells count="10">
    <mergeCell ref="A1:X1"/>
    <mergeCell ref="A2:A3"/>
    <mergeCell ref="B2:B3"/>
    <mergeCell ref="C2:C3"/>
    <mergeCell ref="D2:D3"/>
    <mergeCell ref="E2:E3"/>
    <mergeCell ref="F2:F3"/>
    <mergeCell ref="G2:P2"/>
    <mergeCell ref="Q2:Q3"/>
    <mergeCell ref="R2:X2"/>
  </mergeCells>
  <pageMargins left="0.45" right="0.17" top="0.33" bottom="0.32" header="0.31496062992125984" footer="0.31496062992125984"/>
  <pageSetup paperSize="9" scale="47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85"/>
  <sheetViews>
    <sheetView zoomScale="70" zoomScaleNormal="70" workbookViewId="0">
      <pane xSplit="2" ySplit="4" topLeftCell="C100" activePane="bottomRight" state="frozen"/>
      <selection activeCell="Z69" sqref="Y69:Z69"/>
      <selection pane="topRight" activeCell="Z69" sqref="Y69:Z69"/>
      <selection pane="bottomLeft" activeCell="Z69" sqref="Y69:Z69"/>
      <selection pane="bottomRight" activeCell="C2" sqref="C2:C3"/>
    </sheetView>
  </sheetViews>
  <sheetFormatPr defaultRowHeight="14.4" x14ac:dyDescent="0.3"/>
  <cols>
    <col min="1" max="1" width="78.33203125" style="2" customWidth="1"/>
    <col min="2" max="2" width="11.109375" style="6" customWidth="1"/>
    <col min="3" max="3" width="16.44140625" style="3" customWidth="1"/>
    <col min="4" max="4" width="9.44140625" style="1" customWidth="1"/>
    <col min="5" max="6" width="23.109375" style="1" customWidth="1"/>
    <col min="7" max="7" width="23.88671875" style="1" customWidth="1"/>
    <col min="8" max="9" width="18.44140625" style="1" customWidth="1"/>
    <col min="10" max="16" width="18.44140625" style="1" hidden="1" customWidth="1"/>
    <col min="17" max="17" width="14" style="1" customWidth="1"/>
    <col min="18" max="18" width="15.6640625" style="1" customWidth="1"/>
    <col min="19" max="19" width="20.44140625" style="1" customWidth="1"/>
    <col min="20" max="20" width="18.6640625" style="1" customWidth="1"/>
    <col min="21" max="21" width="12.44140625" style="1" customWidth="1"/>
    <col min="22" max="24" width="14.6640625" style="1" hidden="1" customWidth="1"/>
    <col min="25" max="31" width="9.109375" customWidth="1"/>
  </cols>
  <sheetData>
    <row r="1" spans="1:24" ht="31.95" customHeight="1" x14ac:dyDescent="0.3">
      <c r="A1" s="200" t="s">
        <v>274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  <c r="Q1" s="200"/>
      <c r="R1" s="200"/>
      <c r="S1" s="200"/>
      <c r="T1" s="200"/>
      <c r="U1" s="200"/>
      <c r="V1" s="200"/>
      <c r="W1" s="200"/>
      <c r="X1" s="200"/>
    </row>
    <row r="2" spans="1:24" s="4" customFormat="1" ht="60.6" customHeight="1" x14ac:dyDescent="0.3">
      <c r="A2" s="201" t="s">
        <v>11</v>
      </c>
      <c r="B2" s="202" t="s">
        <v>12</v>
      </c>
      <c r="C2" s="201" t="s">
        <v>13</v>
      </c>
      <c r="D2" s="201" t="s">
        <v>201</v>
      </c>
      <c r="E2" s="195" t="s">
        <v>193</v>
      </c>
      <c r="F2" s="195" t="s">
        <v>161</v>
      </c>
      <c r="G2" s="195" t="s">
        <v>162</v>
      </c>
      <c r="H2" s="195"/>
      <c r="I2" s="195"/>
      <c r="J2" s="195"/>
      <c r="K2" s="195"/>
      <c r="L2" s="195"/>
      <c r="M2" s="195"/>
      <c r="N2" s="195"/>
      <c r="O2" s="195"/>
      <c r="P2" s="195"/>
      <c r="Q2" s="195" t="s">
        <v>163</v>
      </c>
      <c r="R2" s="203" t="s">
        <v>203</v>
      </c>
      <c r="S2" s="195"/>
      <c r="T2" s="195"/>
      <c r="U2" s="195"/>
      <c r="V2" s="195"/>
      <c r="W2" s="195"/>
      <c r="X2" s="195"/>
    </row>
    <row r="3" spans="1:24" s="4" customFormat="1" ht="219.6" customHeight="1" x14ac:dyDescent="0.3">
      <c r="A3" s="201"/>
      <c r="B3" s="202"/>
      <c r="C3" s="201"/>
      <c r="D3" s="201"/>
      <c r="E3" s="195"/>
      <c r="F3" s="195"/>
      <c r="G3" s="171" t="s">
        <v>212</v>
      </c>
      <c r="H3" s="171" t="s">
        <v>213</v>
      </c>
      <c r="I3" s="171" t="s">
        <v>214</v>
      </c>
      <c r="J3" s="171" t="s">
        <v>250</v>
      </c>
      <c r="K3" s="171" t="s">
        <v>251</v>
      </c>
      <c r="L3" s="171" t="s">
        <v>249</v>
      </c>
      <c r="M3" s="171" t="s">
        <v>245</v>
      </c>
      <c r="N3" s="171" t="s">
        <v>252</v>
      </c>
      <c r="O3" s="171" t="s">
        <v>211</v>
      </c>
      <c r="P3" s="171" t="s">
        <v>215</v>
      </c>
      <c r="Q3" s="195"/>
      <c r="R3" s="171" t="s">
        <v>205</v>
      </c>
      <c r="S3" s="171" t="s">
        <v>206</v>
      </c>
      <c r="T3" s="171" t="s">
        <v>207</v>
      </c>
      <c r="U3" s="171" t="s">
        <v>167</v>
      </c>
      <c r="V3" s="54"/>
      <c r="W3" s="171"/>
      <c r="X3" s="171"/>
    </row>
    <row r="4" spans="1:24" ht="14.4" customHeight="1" x14ac:dyDescent="0.3">
      <c r="A4" s="30">
        <v>1</v>
      </c>
      <c r="B4" s="7">
        <v>2</v>
      </c>
      <c r="C4" s="44">
        <v>3</v>
      </c>
      <c r="D4" s="44">
        <v>4</v>
      </c>
      <c r="E4" s="44">
        <v>5</v>
      </c>
      <c r="F4" s="44">
        <v>6</v>
      </c>
      <c r="G4" s="44">
        <v>7</v>
      </c>
      <c r="H4" s="44">
        <v>7</v>
      </c>
      <c r="I4" s="44">
        <v>8</v>
      </c>
      <c r="J4" s="44">
        <v>9</v>
      </c>
      <c r="K4" s="44">
        <v>10</v>
      </c>
      <c r="L4" s="44">
        <v>11</v>
      </c>
      <c r="M4" s="44">
        <v>10</v>
      </c>
      <c r="N4" s="44">
        <v>13</v>
      </c>
      <c r="O4" s="44"/>
      <c r="P4" s="44"/>
      <c r="Q4" s="44">
        <v>11</v>
      </c>
      <c r="R4" s="44">
        <v>15</v>
      </c>
      <c r="S4" s="44">
        <v>12</v>
      </c>
      <c r="T4" s="44">
        <v>13</v>
      </c>
      <c r="U4" s="44">
        <v>14</v>
      </c>
      <c r="V4" s="44">
        <v>14</v>
      </c>
      <c r="W4" s="44">
        <v>15</v>
      </c>
      <c r="X4" s="44">
        <v>16</v>
      </c>
    </row>
    <row r="5" spans="1:24" ht="17.399999999999999" x14ac:dyDescent="0.3">
      <c r="A5" s="172" t="s">
        <v>17</v>
      </c>
      <c r="B5" s="7" t="s">
        <v>18</v>
      </c>
      <c r="C5" s="44" t="s">
        <v>19</v>
      </c>
      <c r="D5" s="44" t="s">
        <v>19</v>
      </c>
      <c r="E5" s="50">
        <f>SUM(F5:X5)</f>
        <v>0</v>
      </c>
      <c r="F5" s="103">
        <v>0</v>
      </c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  <c r="R5" s="50"/>
      <c r="S5" s="103">
        <v>0</v>
      </c>
      <c r="T5" s="103"/>
      <c r="U5" s="50"/>
      <c r="V5" s="50"/>
      <c r="W5" s="50"/>
      <c r="X5" s="50"/>
    </row>
    <row r="6" spans="1:24" ht="17.399999999999999" x14ac:dyDescent="0.3">
      <c r="A6" s="172" t="s">
        <v>20</v>
      </c>
      <c r="B6" s="7" t="s">
        <v>21</v>
      </c>
      <c r="C6" s="44" t="s">
        <v>19</v>
      </c>
      <c r="D6" s="44" t="s">
        <v>19</v>
      </c>
      <c r="E6" s="50">
        <f>+E5+E7+E29-E31</f>
        <v>0</v>
      </c>
      <c r="F6" s="50">
        <f>+F5+F7+F29-F31</f>
        <v>0</v>
      </c>
      <c r="G6" s="50">
        <f t="shared" ref="G6:T6" si="0">+G5+G7+G29-G31</f>
        <v>0</v>
      </c>
      <c r="H6" s="50">
        <f t="shared" si="0"/>
        <v>0</v>
      </c>
      <c r="I6" s="50">
        <f t="shared" si="0"/>
        <v>0</v>
      </c>
      <c r="J6" s="50">
        <f t="shared" si="0"/>
        <v>0</v>
      </c>
      <c r="K6" s="50">
        <f t="shared" si="0"/>
        <v>0</v>
      </c>
      <c r="L6" s="50">
        <f t="shared" si="0"/>
        <v>0</v>
      </c>
      <c r="M6" s="50">
        <f t="shared" si="0"/>
        <v>0</v>
      </c>
      <c r="N6" s="50">
        <f t="shared" si="0"/>
        <v>0</v>
      </c>
      <c r="O6" s="50">
        <f t="shared" si="0"/>
        <v>0</v>
      </c>
      <c r="P6" s="50">
        <f t="shared" si="0"/>
        <v>0</v>
      </c>
      <c r="Q6" s="50">
        <f t="shared" si="0"/>
        <v>0</v>
      </c>
      <c r="R6" s="50">
        <f t="shared" si="0"/>
        <v>0</v>
      </c>
      <c r="S6" s="50">
        <f t="shared" si="0"/>
        <v>0</v>
      </c>
      <c r="T6" s="50">
        <f t="shared" si="0"/>
        <v>0</v>
      </c>
      <c r="U6" s="50">
        <f>+U5+U7-U31</f>
        <v>0</v>
      </c>
      <c r="V6" s="50">
        <f t="shared" ref="V6:X6" si="1">+V5+V7-V31</f>
        <v>0</v>
      </c>
      <c r="W6" s="50">
        <f t="shared" si="1"/>
        <v>0</v>
      </c>
      <c r="X6" s="50">
        <f t="shared" si="1"/>
        <v>0</v>
      </c>
    </row>
    <row r="7" spans="1:24" ht="20.399999999999999" x14ac:dyDescent="0.3">
      <c r="A7" s="31" t="s">
        <v>22</v>
      </c>
      <c r="B7" s="29" t="s">
        <v>28</v>
      </c>
      <c r="C7" s="66"/>
      <c r="D7" s="66"/>
      <c r="E7" s="51">
        <f>+E8+E10+E14+E17+E21+E25</f>
        <v>55951051.579999998</v>
      </c>
      <c r="F7" s="51">
        <f>+F8+F10+F14+F17+F21+F25</f>
        <v>54836051.579999998</v>
      </c>
      <c r="G7" s="51">
        <f t="shared" ref="G7:X7" si="2">+G8+G10+G14+G17+G21+G25</f>
        <v>0</v>
      </c>
      <c r="H7" s="51">
        <f t="shared" si="2"/>
        <v>0</v>
      </c>
      <c r="I7" s="51">
        <f t="shared" si="2"/>
        <v>150000</v>
      </c>
      <c r="J7" s="51">
        <f t="shared" si="2"/>
        <v>0</v>
      </c>
      <c r="K7" s="51">
        <f>+K8+K10+K14+K17+K21+K25</f>
        <v>0</v>
      </c>
      <c r="L7" s="51">
        <f>+L8+L10+L14+L17+L21+L25</f>
        <v>0</v>
      </c>
      <c r="M7" s="51">
        <f t="shared" ref="M7:P7" si="3">+M8+M10+M14+M17+M21+M25</f>
        <v>965000</v>
      </c>
      <c r="N7" s="51">
        <f t="shared" si="3"/>
        <v>0</v>
      </c>
      <c r="O7" s="51">
        <f t="shared" si="3"/>
        <v>0</v>
      </c>
      <c r="P7" s="51">
        <f t="shared" si="3"/>
        <v>0</v>
      </c>
      <c r="Q7" s="51">
        <f t="shared" si="2"/>
        <v>0</v>
      </c>
      <c r="R7" s="51">
        <f t="shared" si="2"/>
        <v>0</v>
      </c>
      <c r="S7" s="51">
        <f t="shared" si="2"/>
        <v>0</v>
      </c>
      <c r="T7" s="51">
        <f>+T8+T10+T14+T17+T21+T25</f>
        <v>0</v>
      </c>
      <c r="U7" s="51">
        <f t="shared" si="2"/>
        <v>0</v>
      </c>
      <c r="V7" s="51">
        <f t="shared" si="2"/>
        <v>0</v>
      </c>
      <c r="W7" s="51">
        <f t="shared" si="2"/>
        <v>0</v>
      </c>
      <c r="X7" s="51">
        <f t="shared" si="2"/>
        <v>0</v>
      </c>
    </row>
    <row r="8" spans="1:24" ht="34.799999999999997" x14ac:dyDescent="0.3">
      <c r="A8" s="35" t="s">
        <v>202</v>
      </c>
      <c r="B8" s="8" t="s">
        <v>29</v>
      </c>
      <c r="C8" s="47">
        <v>120</v>
      </c>
      <c r="D8" s="47"/>
      <c r="E8" s="49">
        <f>E9</f>
        <v>0</v>
      </c>
      <c r="F8" s="49">
        <f t="shared" ref="F8:W8" si="4">F9</f>
        <v>0</v>
      </c>
      <c r="G8" s="49">
        <f t="shared" si="4"/>
        <v>0</v>
      </c>
      <c r="H8" s="49">
        <f t="shared" si="4"/>
        <v>0</v>
      </c>
      <c r="I8" s="49">
        <f t="shared" si="4"/>
        <v>0</v>
      </c>
      <c r="J8" s="49">
        <f t="shared" si="4"/>
        <v>0</v>
      </c>
      <c r="K8" s="49">
        <f>K9</f>
        <v>0</v>
      </c>
      <c r="L8" s="49">
        <f>L9</f>
        <v>0</v>
      </c>
      <c r="M8" s="49">
        <f t="shared" si="4"/>
        <v>0</v>
      </c>
      <c r="N8" s="49">
        <f t="shared" si="4"/>
        <v>0</v>
      </c>
      <c r="O8" s="49">
        <f t="shared" si="4"/>
        <v>0</v>
      </c>
      <c r="P8" s="49">
        <f t="shared" si="4"/>
        <v>0</v>
      </c>
      <c r="Q8" s="49">
        <f t="shared" si="4"/>
        <v>0</v>
      </c>
      <c r="R8" s="49">
        <f t="shared" si="4"/>
        <v>0</v>
      </c>
      <c r="S8" s="49">
        <f t="shared" si="4"/>
        <v>0</v>
      </c>
      <c r="T8" s="49">
        <f t="shared" si="4"/>
        <v>0</v>
      </c>
      <c r="U8" s="49">
        <f>U9</f>
        <v>0</v>
      </c>
      <c r="V8" s="49">
        <f t="shared" si="4"/>
        <v>0</v>
      </c>
      <c r="W8" s="49">
        <f t="shared" si="4"/>
        <v>0</v>
      </c>
      <c r="X8" s="49">
        <f>X9</f>
        <v>0</v>
      </c>
    </row>
    <row r="9" spans="1:24" ht="18" x14ac:dyDescent="0.3">
      <c r="A9" s="36" t="s">
        <v>209</v>
      </c>
      <c r="B9" s="5" t="s">
        <v>30</v>
      </c>
      <c r="C9" s="46"/>
      <c r="D9" s="46"/>
      <c r="E9" s="50">
        <f>U9</f>
        <v>0</v>
      </c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70">
        <f>U31</f>
        <v>0</v>
      </c>
      <c r="V9" s="48"/>
      <c r="W9" s="48"/>
      <c r="X9" s="48"/>
    </row>
    <row r="10" spans="1:24" ht="34.799999999999997" x14ac:dyDescent="0.3">
      <c r="A10" s="35" t="s">
        <v>24</v>
      </c>
      <c r="B10" s="8" t="s">
        <v>31</v>
      </c>
      <c r="C10" s="47">
        <v>130</v>
      </c>
      <c r="D10" s="47"/>
      <c r="E10" s="49">
        <f>+E11+E12+E13</f>
        <v>54836051.579999998</v>
      </c>
      <c r="F10" s="49">
        <f t="shared" ref="F10:X10" si="5">+F11+F12+F13</f>
        <v>54836051.579999998</v>
      </c>
      <c r="G10" s="49">
        <f t="shared" si="5"/>
        <v>0</v>
      </c>
      <c r="H10" s="49">
        <f t="shared" si="5"/>
        <v>0</v>
      </c>
      <c r="I10" s="49">
        <f t="shared" si="5"/>
        <v>0</v>
      </c>
      <c r="J10" s="49">
        <f t="shared" si="5"/>
        <v>0</v>
      </c>
      <c r="K10" s="49">
        <f>+K11+K12+K13</f>
        <v>0</v>
      </c>
      <c r="L10" s="49">
        <f>+L11+L12+L13</f>
        <v>0</v>
      </c>
      <c r="M10" s="49">
        <f t="shared" ref="M10:P10" si="6">+M11+M12+M13</f>
        <v>0</v>
      </c>
      <c r="N10" s="49">
        <f t="shared" si="6"/>
        <v>0</v>
      </c>
      <c r="O10" s="49">
        <f t="shared" si="6"/>
        <v>0</v>
      </c>
      <c r="P10" s="49">
        <f t="shared" si="6"/>
        <v>0</v>
      </c>
      <c r="Q10" s="49">
        <f t="shared" si="5"/>
        <v>0</v>
      </c>
      <c r="R10" s="49">
        <f t="shared" si="5"/>
        <v>0</v>
      </c>
      <c r="S10" s="49">
        <f t="shared" si="5"/>
        <v>0</v>
      </c>
      <c r="T10" s="49">
        <f>+T11+T12+T13</f>
        <v>0</v>
      </c>
      <c r="U10" s="49">
        <f>+U11+U12+U13</f>
        <v>0</v>
      </c>
      <c r="V10" s="49">
        <f t="shared" si="5"/>
        <v>0</v>
      </c>
      <c r="W10" s="49">
        <f t="shared" si="5"/>
        <v>0</v>
      </c>
      <c r="X10" s="49">
        <f t="shared" si="5"/>
        <v>0</v>
      </c>
    </row>
    <row r="11" spans="1:24" ht="72" x14ac:dyDescent="0.3">
      <c r="A11" s="39" t="s">
        <v>32</v>
      </c>
      <c r="B11" s="5" t="s">
        <v>33</v>
      </c>
      <c r="C11" s="46">
        <v>130</v>
      </c>
      <c r="D11" s="48"/>
      <c r="E11" s="50">
        <f>F11</f>
        <v>54836051.579999998</v>
      </c>
      <c r="F11" s="70">
        <f>F31-F5-F29</f>
        <v>54836051.579999998</v>
      </c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</row>
    <row r="12" spans="1:24" ht="56.25" customHeight="1" x14ac:dyDescent="0.3">
      <c r="A12" s="36" t="s">
        <v>25</v>
      </c>
      <c r="B12" s="5" t="s">
        <v>34</v>
      </c>
      <c r="C12" s="46">
        <v>130</v>
      </c>
      <c r="D12" s="46"/>
      <c r="E12" s="50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</row>
    <row r="13" spans="1:24" ht="18" x14ac:dyDescent="0.3">
      <c r="A13" s="36" t="s">
        <v>200</v>
      </c>
      <c r="B13" s="5" t="s">
        <v>199</v>
      </c>
      <c r="C13" s="46">
        <v>130</v>
      </c>
      <c r="D13" s="46"/>
      <c r="E13" s="50">
        <f>R13+S13+T13</f>
        <v>0</v>
      </c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70">
        <f>R31-R5-R29</f>
        <v>0</v>
      </c>
      <c r="S13" s="70">
        <f>S31-S5-S29</f>
        <v>0</v>
      </c>
      <c r="T13" s="70">
        <f>T31-T5-T29</f>
        <v>0</v>
      </c>
      <c r="U13" s="48"/>
      <c r="V13" s="48"/>
      <c r="W13" s="48"/>
      <c r="X13" s="48"/>
    </row>
    <row r="14" spans="1:24" ht="34.799999999999997" x14ac:dyDescent="0.3">
      <c r="A14" s="35" t="s">
        <v>26</v>
      </c>
      <c r="B14" s="8" t="s">
        <v>35</v>
      </c>
      <c r="C14" s="47">
        <v>140</v>
      </c>
      <c r="D14" s="47"/>
      <c r="E14" s="49">
        <f>+E15+E16</f>
        <v>0</v>
      </c>
      <c r="F14" s="49">
        <f>+F15+F16</f>
        <v>0</v>
      </c>
      <c r="G14" s="49">
        <f t="shared" ref="G14:X14" si="7">+G15+G16</f>
        <v>0</v>
      </c>
      <c r="H14" s="49">
        <f t="shared" si="7"/>
        <v>0</v>
      </c>
      <c r="I14" s="49">
        <f t="shared" si="7"/>
        <v>0</v>
      </c>
      <c r="J14" s="49">
        <f t="shared" si="7"/>
        <v>0</v>
      </c>
      <c r="K14" s="49">
        <f>+K15+K16</f>
        <v>0</v>
      </c>
      <c r="L14" s="49">
        <f>+L15+L16</f>
        <v>0</v>
      </c>
      <c r="M14" s="49">
        <f t="shared" ref="M14:P14" si="8">+M15+M16</f>
        <v>0</v>
      </c>
      <c r="N14" s="49">
        <f t="shared" si="8"/>
        <v>0</v>
      </c>
      <c r="O14" s="49">
        <f t="shared" si="8"/>
        <v>0</v>
      </c>
      <c r="P14" s="49">
        <f t="shared" si="8"/>
        <v>0</v>
      </c>
      <c r="Q14" s="49">
        <f t="shared" si="7"/>
        <v>0</v>
      </c>
      <c r="R14" s="49">
        <f t="shared" si="7"/>
        <v>0</v>
      </c>
      <c r="S14" s="49">
        <f t="shared" si="7"/>
        <v>0</v>
      </c>
      <c r="T14" s="49">
        <f>+T15+T16</f>
        <v>0</v>
      </c>
      <c r="U14" s="49">
        <f t="shared" si="7"/>
        <v>0</v>
      </c>
      <c r="V14" s="49">
        <f t="shared" si="7"/>
        <v>0</v>
      </c>
      <c r="W14" s="49">
        <f t="shared" si="7"/>
        <v>0</v>
      </c>
      <c r="X14" s="49">
        <f t="shared" si="7"/>
        <v>0</v>
      </c>
    </row>
    <row r="15" spans="1:24" ht="18" x14ac:dyDescent="0.3">
      <c r="A15" s="36" t="s">
        <v>23</v>
      </c>
      <c r="B15" s="5" t="s">
        <v>36</v>
      </c>
      <c r="C15" s="46">
        <v>140</v>
      </c>
      <c r="D15" s="46"/>
      <c r="E15" s="50">
        <f>T15</f>
        <v>0</v>
      </c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70"/>
      <c r="U15" s="48"/>
      <c r="V15" s="48"/>
      <c r="W15" s="48"/>
      <c r="X15" s="48"/>
    </row>
    <row r="16" spans="1:24" ht="18" customHeight="1" x14ac:dyDescent="0.3">
      <c r="A16" s="36"/>
      <c r="B16" s="5"/>
      <c r="C16" s="46"/>
      <c r="D16" s="46"/>
      <c r="E16" s="50">
        <f>T16</f>
        <v>0</v>
      </c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</row>
    <row r="17" spans="1:24" ht="17.399999999999999" x14ac:dyDescent="0.3">
      <c r="A17" s="35" t="s">
        <v>27</v>
      </c>
      <c r="B17" s="8" t="s">
        <v>37</v>
      </c>
      <c r="C17" s="47">
        <v>150</v>
      </c>
      <c r="D17" s="47"/>
      <c r="E17" s="49">
        <f>E18</f>
        <v>1115000</v>
      </c>
      <c r="F17" s="49">
        <f t="shared" ref="F17:X17" si="9">F18</f>
        <v>0</v>
      </c>
      <c r="G17" s="49">
        <f t="shared" si="9"/>
        <v>0</v>
      </c>
      <c r="H17" s="49">
        <f t="shared" si="9"/>
        <v>0</v>
      </c>
      <c r="I17" s="49">
        <f t="shared" si="9"/>
        <v>150000</v>
      </c>
      <c r="J17" s="49">
        <f t="shared" si="9"/>
        <v>0</v>
      </c>
      <c r="K17" s="49">
        <f>K18</f>
        <v>0</v>
      </c>
      <c r="L17" s="49">
        <f>L18</f>
        <v>0</v>
      </c>
      <c r="M17" s="49">
        <f t="shared" si="9"/>
        <v>965000</v>
      </c>
      <c r="N17" s="49">
        <f t="shared" si="9"/>
        <v>0</v>
      </c>
      <c r="O17" s="49">
        <f t="shared" si="9"/>
        <v>0</v>
      </c>
      <c r="P17" s="49">
        <f t="shared" si="9"/>
        <v>0</v>
      </c>
      <c r="Q17" s="49">
        <f t="shared" si="9"/>
        <v>0</v>
      </c>
      <c r="R17" s="49">
        <f t="shared" si="9"/>
        <v>0</v>
      </c>
      <c r="S17" s="49">
        <f t="shared" si="9"/>
        <v>0</v>
      </c>
      <c r="T17" s="49">
        <f t="shared" si="9"/>
        <v>0</v>
      </c>
      <c r="U17" s="49">
        <f t="shared" si="9"/>
        <v>0</v>
      </c>
      <c r="V17" s="49">
        <f t="shared" si="9"/>
        <v>0</v>
      </c>
      <c r="W17" s="49">
        <f t="shared" si="9"/>
        <v>0</v>
      </c>
      <c r="X17" s="49">
        <f t="shared" si="9"/>
        <v>0</v>
      </c>
    </row>
    <row r="18" spans="1:24" ht="27.6" x14ac:dyDescent="0.3">
      <c r="A18" s="174" t="s">
        <v>208</v>
      </c>
      <c r="B18" s="5" t="s">
        <v>216</v>
      </c>
      <c r="C18" s="46">
        <v>150</v>
      </c>
      <c r="D18" s="46"/>
      <c r="E18" s="50">
        <f>SUM(G18:X18)</f>
        <v>1115000</v>
      </c>
      <c r="F18" s="48"/>
      <c r="G18" s="48"/>
      <c r="H18" s="70">
        <f>H31-H5-H20</f>
        <v>0</v>
      </c>
      <c r="I18" s="70">
        <f t="shared" ref="I18:N18" si="10">I31-I5-I20</f>
        <v>150000</v>
      </c>
      <c r="J18" s="70">
        <f t="shared" si="10"/>
        <v>0</v>
      </c>
      <c r="K18" s="70">
        <f t="shared" si="10"/>
        <v>0</v>
      </c>
      <c r="L18" s="70">
        <f t="shared" si="10"/>
        <v>0</v>
      </c>
      <c r="M18" s="70">
        <f t="shared" si="10"/>
        <v>965000</v>
      </c>
      <c r="N18" s="70">
        <f t="shared" si="10"/>
        <v>0</v>
      </c>
      <c r="O18" s="70">
        <f t="shared" ref="O18:P18" si="11">O27-O1-O20</f>
        <v>0</v>
      </c>
      <c r="P18" s="70">
        <f t="shared" si="11"/>
        <v>0</v>
      </c>
      <c r="Q18" s="48"/>
      <c r="R18" s="48"/>
      <c r="S18" s="48"/>
      <c r="T18" s="48"/>
      <c r="U18" s="48"/>
      <c r="V18" s="48"/>
      <c r="W18" s="48"/>
      <c r="X18" s="48"/>
    </row>
    <row r="19" spans="1:24" x14ac:dyDescent="0.3">
      <c r="A19" s="173" t="s">
        <v>40</v>
      </c>
      <c r="B19" s="5" t="s">
        <v>217</v>
      </c>
      <c r="C19" s="46">
        <v>150</v>
      </c>
      <c r="D19" s="46"/>
      <c r="E19" s="50">
        <f>+Q19</f>
        <v>0</v>
      </c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70">
        <f>Q31</f>
        <v>0</v>
      </c>
      <c r="R19" s="48"/>
      <c r="S19" s="48"/>
      <c r="T19" s="48"/>
      <c r="U19" s="48"/>
      <c r="V19" s="48"/>
      <c r="W19" s="48"/>
      <c r="X19" s="48"/>
    </row>
    <row r="20" spans="1:24" ht="14.4" customHeight="1" x14ac:dyDescent="0.3">
      <c r="A20" s="120"/>
      <c r="B20" s="121"/>
      <c r="C20" s="122"/>
      <c r="D20" s="46"/>
      <c r="E20" s="50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</row>
    <row r="21" spans="1:24" ht="17.399999999999999" x14ac:dyDescent="0.3">
      <c r="A21" s="35" t="s">
        <v>38</v>
      </c>
      <c r="B21" s="8" t="s">
        <v>39</v>
      </c>
      <c r="C21" s="47">
        <v>180</v>
      </c>
      <c r="D21" s="47"/>
      <c r="E21" s="49">
        <f>+E22+E23+E24</f>
        <v>0</v>
      </c>
      <c r="F21" s="49">
        <f t="shared" ref="F21:X21" si="12">+F22+F23+F24</f>
        <v>0</v>
      </c>
      <c r="G21" s="49">
        <f t="shared" si="12"/>
        <v>0</v>
      </c>
      <c r="H21" s="49">
        <f t="shared" si="12"/>
        <v>0</v>
      </c>
      <c r="I21" s="49">
        <f t="shared" si="12"/>
        <v>0</v>
      </c>
      <c r="J21" s="49">
        <f t="shared" si="12"/>
        <v>0</v>
      </c>
      <c r="K21" s="49">
        <f t="shared" si="12"/>
        <v>0</v>
      </c>
      <c r="L21" s="49">
        <f t="shared" si="12"/>
        <v>0</v>
      </c>
      <c r="M21" s="49">
        <f t="shared" si="12"/>
        <v>0</v>
      </c>
      <c r="N21" s="49">
        <f t="shared" si="12"/>
        <v>0</v>
      </c>
      <c r="O21" s="49">
        <f t="shared" si="12"/>
        <v>0</v>
      </c>
      <c r="P21" s="49">
        <f t="shared" si="12"/>
        <v>0</v>
      </c>
      <c r="Q21" s="49">
        <f t="shared" si="12"/>
        <v>0</v>
      </c>
      <c r="R21" s="49">
        <f t="shared" si="12"/>
        <v>0</v>
      </c>
      <c r="S21" s="49">
        <f t="shared" si="12"/>
        <v>0</v>
      </c>
      <c r="T21" s="49">
        <f t="shared" si="12"/>
        <v>0</v>
      </c>
      <c r="U21" s="49">
        <f t="shared" si="12"/>
        <v>0</v>
      </c>
      <c r="V21" s="49">
        <f t="shared" si="12"/>
        <v>0</v>
      </c>
      <c r="W21" s="49">
        <f t="shared" si="12"/>
        <v>0</v>
      </c>
      <c r="X21" s="49">
        <f t="shared" si="12"/>
        <v>0</v>
      </c>
    </row>
    <row r="22" spans="1:24" ht="36" x14ac:dyDescent="0.3">
      <c r="A22" s="39" t="s">
        <v>218</v>
      </c>
      <c r="B22" s="123"/>
      <c r="C22" s="124"/>
      <c r="D22" s="46"/>
      <c r="E22" s="50">
        <f>SUM(G22:X22)</f>
        <v>0</v>
      </c>
      <c r="F22" s="48"/>
      <c r="G22" s="70">
        <f>G31-G5-G24</f>
        <v>0</v>
      </c>
      <c r="H22" s="70"/>
      <c r="I22" s="70"/>
      <c r="J22" s="70"/>
      <c r="K22" s="70"/>
      <c r="L22" s="70"/>
      <c r="M22" s="70"/>
      <c r="N22" s="70"/>
      <c r="O22" s="70">
        <f t="shared" ref="O22:P22" si="13">O31-O5-O24</f>
        <v>0</v>
      </c>
      <c r="P22" s="70">
        <f t="shared" si="13"/>
        <v>0</v>
      </c>
      <c r="Q22" s="48"/>
      <c r="R22" s="48"/>
      <c r="S22" s="48"/>
      <c r="T22" s="48"/>
      <c r="U22" s="48"/>
      <c r="V22" s="48"/>
      <c r="W22" s="48"/>
      <c r="X22" s="48"/>
    </row>
    <row r="23" spans="1:24" ht="18" hidden="1" customHeight="1" x14ac:dyDescent="0.3">
      <c r="A23" s="36"/>
      <c r="B23" s="5"/>
      <c r="C23" s="46"/>
      <c r="D23" s="48"/>
      <c r="E23" s="50">
        <f>+Q23</f>
        <v>0</v>
      </c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70"/>
      <c r="R23" s="48"/>
      <c r="S23" s="48"/>
      <c r="T23" s="48"/>
      <c r="U23" s="48"/>
      <c r="V23" s="48"/>
      <c r="W23" s="48"/>
      <c r="X23" s="48"/>
    </row>
    <row r="24" spans="1:24" ht="14.4" hidden="1" customHeight="1" x14ac:dyDescent="0.3">
      <c r="A24" s="173"/>
      <c r="B24" s="5"/>
      <c r="C24" s="46"/>
      <c r="D24" s="48"/>
      <c r="E24" s="50"/>
      <c r="F24" s="48"/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71"/>
      <c r="U24" s="71"/>
      <c r="V24" s="71"/>
      <c r="W24" s="71"/>
      <c r="X24" s="71"/>
    </row>
    <row r="25" spans="1:24" ht="34.799999999999997" x14ac:dyDescent="0.3">
      <c r="A25" s="35" t="s">
        <v>41</v>
      </c>
      <c r="B25" s="8" t="s">
        <v>42</v>
      </c>
      <c r="C25" s="47"/>
      <c r="D25" s="47"/>
      <c r="E25" s="49">
        <f>E26+E27</f>
        <v>0</v>
      </c>
      <c r="F25" s="49">
        <f>F26+F27</f>
        <v>0</v>
      </c>
      <c r="G25" s="49">
        <f t="shared" ref="G25:U25" si="14">G26+G27</f>
        <v>0</v>
      </c>
      <c r="H25" s="49">
        <f t="shared" si="14"/>
        <v>0</v>
      </c>
      <c r="I25" s="49">
        <f t="shared" si="14"/>
        <v>0</v>
      </c>
      <c r="J25" s="49">
        <f t="shared" si="14"/>
        <v>0</v>
      </c>
      <c r="K25" s="49">
        <f t="shared" si="14"/>
        <v>0</v>
      </c>
      <c r="L25" s="49">
        <f t="shared" si="14"/>
        <v>0</v>
      </c>
      <c r="M25" s="49">
        <f t="shared" si="14"/>
        <v>0</v>
      </c>
      <c r="N25" s="49">
        <f t="shared" si="14"/>
        <v>0</v>
      </c>
      <c r="O25" s="49">
        <f t="shared" si="14"/>
        <v>0</v>
      </c>
      <c r="P25" s="49">
        <f t="shared" si="14"/>
        <v>0</v>
      </c>
      <c r="Q25" s="49">
        <f t="shared" si="14"/>
        <v>0</v>
      </c>
      <c r="R25" s="49">
        <f t="shared" si="14"/>
        <v>0</v>
      </c>
      <c r="S25" s="49">
        <f t="shared" si="14"/>
        <v>0</v>
      </c>
      <c r="T25" s="49">
        <f t="shared" si="14"/>
        <v>0</v>
      </c>
      <c r="U25" s="49">
        <f t="shared" si="14"/>
        <v>0</v>
      </c>
      <c r="V25" s="49">
        <f t="shared" ref="V25:X25" si="15">V26+V27+V28</f>
        <v>0</v>
      </c>
      <c r="W25" s="49">
        <f t="shared" si="15"/>
        <v>0</v>
      </c>
      <c r="X25" s="49">
        <f t="shared" si="15"/>
        <v>0</v>
      </c>
    </row>
    <row r="26" spans="1:24" ht="18" x14ac:dyDescent="0.3">
      <c r="A26" s="36" t="s">
        <v>23</v>
      </c>
      <c r="B26" s="5"/>
      <c r="C26" s="46"/>
      <c r="D26" s="46"/>
      <c r="E26" s="50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8"/>
    </row>
    <row r="27" spans="1:24" ht="18" customHeight="1" x14ac:dyDescent="0.3">
      <c r="A27" s="36"/>
      <c r="B27" s="5"/>
      <c r="C27" s="46"/>
      <c r="D27" s="46"/>
      <c r="E27" s="50"/>
      <c r="F27" s="48"/>
      <c r="G27" s="48"/>
      <c r="H27" s="48"/>
      <c r="I27" s="48"/>
      <c r="J27" s="48"/>
      <c r="K27" s="48"/>
      <c r="L27" s="48"/>
      <c r="M27" s="48"/>
      <c r="N27" s="48"/>
      <c r="O27" s="48"/>
      <c r="P27" s="48"/>
      <c r="Q27" s="48"/>
      <c r="R27" s="48"/>
      <c r="S27" s="48"/>
      <c r="T27" s="48"/>
      <c r="U27" s="48"/>
      <c r="V27" s="48"/>
      <c r="W27" s="48"/>
      <c r="X27" s="48"/>
    </row>
    <row r="28" spans="1:24" ht="18" x14ac:dyDescent="0.3">
      <c r="A28" s="63" t="s">
        <v>43</v>
      </c>
      <c r="B28" s="64" t="s">
        <v>44</v>
      </c>
      <c r="C28" s="69" t="s">
        <v>19</v>
      </c>
      <c r="D28" s="69"/>
      <c r="E28" s="70">
        <f>E29</f>
        <v>0</v>
      </c>
      <c r="F28" s="70">
        <f>F29</f>
        <v>0</v>
      </c>
      <c r="G28" s="70">
        <f t="shared" ref="G28:U28" si="16">G29</f>
        <v>0</v>
      </c>
      <c r="H28" s="70">
        <f t="shared" si="16"/>
        <v>0</v>
      </c>
      <c r="I28" s="70">
        <f t="shared" si="16"/>
        <v>0</v>
      </c>
      <c r="J28" s="70">
        <f t="shared" si="16"/>
        <v>0</v>
      </c>
      <c r="K28" s="70">
        <f t="shared" si="16"/>
        <v>0</v>
      </c>
      <c r="L28" s="70">
        <f t="shared" si="16"/>
        <v>0</v>
      </c>
      <c r="M28" s="70">
        <f t="shared" si="16"/>
        <v>0</v>
      </c>
      <c r="N28" s="70">
        <f t="shared" si="16"/>
        <v>0</v>
      </c>
      <c r="O28" s="70">
        <f t="shared" si="16"/>
        <v>0</v>
      </c>
      <c r="P28" s="70">
        <f t="shared" si="16"/>
        <v>0</v>
      </c>
      <c r="Q28" s="70">
        <f t="shared" si="16"/>
        <v>0</v>
      </c>
      <c r="R28" s="70">
        <f t="shared" si="16"/>
        <v>0</v>
      </c>
      <c r="S28" s="70">
        <f t="shared" si="16"/>
        <v>0</v>
      </c>
      <c r="T28" s="70">
        <f t="shared" si="16"/>
        <v>0</v>
      </c>
      <c r="U28" s="70">
        <f t="shared" si="16"/>
        <v>0</v>
      </c>
      <c r="V28" s="48"/>
      <c r="W28" s="48"/>
      <c r="X28" s="48"/>
    </row>
    <row r="29" spans="1:24" ht="54.75" customHeight="1" x14ac:dyDescent="0.3">
      <c r="A29" s="37" t="s">
        <v>191</v>
      </c>
      <c r="B29" s="5" t="s">
        <v>45</v>
      </c>
      <c r="C29" s="46">
        <v>510</v>
      </c>
      <c r="D29" s="46"/>
      <c r="E29" s="50">
        <f>F29+G29+H29+I29+J29+P29</f>
        <v>0</v>
      </c>
      <c r="F29" s="104"/>
      <c r="G29" s="70"/>
      <c r="H29" s="70"/>
      <c r="I29" s="70"/>
      <c r="J29" s="70"/>
      <c r="K29" s="70"/>
      <c r="L29" s="70"/>
      <c r="M29" s="70"/>
      <c r="N29" s="70"/>
      <c r="O29" s="70"/>
      <c r="P29" s="70"/>
      <c r="Q29" s="48"/>
      <c r="R29" s="48"/>
      <c r="S29" s="48"/>
      <c r="T29" s="48"/>
      <c r="U29" s="48"/>
      <c r="V29" s="48"/>
      <c r="W29" s="48"/>
      <c r="X29" s="48"/>
    </row>
    <row r="30" spans="1:24" ht="18" x14ac:dyDescent="0.3">
      <c r="A30" s="36"/>
      <c r="B30" s="5"/>
      <c r="C30" s="46"/>
      <c r="D30" s="46"/>
      <c r="E30" s="50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8"/>
      <c r="U30" s="48"/>
      <c r="V30" s="48"/>
      <c r="W30" s="48"/>
      <c r="X30" s="48"/>
    </row>
    <row r="31" spans="1:24" ht="22.8" x14ac:dyDescent="0.3">
      <c r="A31" s="40" t="s">
        <v>46</v>
      </c>
      <c r="B31" s="41" t="s">
        <v>49</v>
      </c>
      <c r="C31" s="67" t="s">
        <v>19</v>
      </c>
      <c r="D31" s="67"/>
      <c r="E31" s="52">
        <f t="shared" ref="E31:X31" si="17">+E32+E45+E52+E56+E63+E65+E80+E84</f>
        <v>55951051.579999998</v>
      </c>
      <c r="F31" s="52">
        <f t="shared" si="17"/>
        <v>54836051.579999998</v>
      </c>
      <c r="G31" s="52">
        <f t="shared" si="17"/>
        <v>0</v>
      </c>
      <c r="H31" s="52">
        <f t="shared" si="17"/>
        <v>0</v>
      </c>
      <c r="I31" s="52">
        <f t="shared" si="17"/>
        <v>150000</v>
      </c>
      <c r="J31" s="52">
        <f t="shared" si="17"/>
        <v>0</v>
      </c>
      <c r="K31" s="52">
        <f t="shared" si="17"/>
        <v>0</v>
      </c>
      <c r="L31" s="52">
        <f t="shared" si="17"/>
        <v>0</v>
      </c>
      <c r="M31" s="52">
        <f t="shared" si="17"/>
        <v>965000</v>
      </c>
      <c r="N31" s="52">
        <f t="shared" si="17"/>
        <v>0</v>
      </c>
      <c r="O31" s="52">
        <f t="shared" si="17"/>
        <v>0</v>
      </c>
      <c r="P31" s="52">
        <f t="shared" si="17"/>
        <v>0</v>
      </c>
      <c r="Q31" s="52">
        <f t="shared" si="17"/>
        <v>0</v>
      </c>
      <c r="R31" s="52">
        <f t="shared" si="17"/>
        <v>0</v>
      </c>
      <c r="S31" s="52">
        <f t="shared" si="17"/>
        <v>0</v>
      </c>
      <c r="T31" s="52">
        <f t="shared" si="17"/>
        <v>0</v>
      </c>
      <c r="U31" s="52">
        <f t="shared" si="17"/>
        <v>0</v>
      </c>
      <c r="V31" s="52">
        <f t="shared" si="17"/>
        <v>0</v>
      </c>
      <c r="W31" s="52">
        <f t="shared" si="17"/>
        <v>0</v>
      </c>
      <c r="X31" s="52">
        <f t="shared" si="17"/>
        <v>0</v>
      </c>
    </row>
    <row r="32" spans="1:24" ht="34.799999999999997" x14ac:dyDescent="0.3">
      <c r="A32" s="42" t="s">
        <v>47</v>
      </c>
      <c r="B32" s="43" t="s">
        <v>50</v>
      </c>
      <c r="C32" s="68" t="s">
        <v>19</v>
      </c>
      <c r="D32" s="68"/>
      <c r="E32" s="53">
        <f>+E33+E34+E35+E36+E39+E41+E42</f>
        <v>50187943</v>
      </c>
      <c r="F32" s="53">
        <f>+F33+F34+F35+F36+F39+F41+F42</f>
        <v>50187943</v>
      </c>
      <c r="G32" s="53">
        <f t="shared" ref="G32:X32" si="18">+G33+G34+G35+G36+G39+G41+G42</f>
        <v>0</v>
      </c>
      <c r="H32" s="53">
        <f t="shared" si="18"/>
        <v>0</v>
      </c>
      <c r="I32" s="53">
        <f t="shared" si="18"/>
        <v>0</v>
      </c>
      <c r="J32" s="53">
        <f t="shared" si="18"/>
        <v>0</v>
      </c>
      <c r="K32" s="53">
        <f t="shared" si="18"/>
        <v>0</v>
      </c>
      <c r="L32" s="53">
        <f t="shared" si="18"/>
        <v>0</v>
      </c>
      <c r="M32" s="53">
        <f t="shared" si="18"/>
        <v>0</v>
      </c>
      <c r="N32" s="53">
        <f t="shared" si="18"/>
        <v>0</v>
      </c>
      <c r="O32" s="53">
        <f t="shared" si="18"/>
        <v>0</v>
      </c>
      <c r="P32" s="53">
        <f t="shared" si="18"/>
        <v>0</v>
      </c>
      <c r="Q32" s="53">
        <f t="shared" si="18"/>
        <v>0</v>
      </c>
      <c r="R32" s="53">
        <f t="shared" si="18"/>
        <v>0</v>
      </c>
      <c r="S32" s="53">
        <f t="shared" si="18"/>
        <v>0</v>
      </c>
      <c r="T32" s="53">
        <f t="shared" si="18"/>
        <v>0</v>
      </c>
      <c r="U32" s="53">
        <f t="shared" si="18"/>
        <v>0</v>
      </c>
      <c r="V32" s="53">
        <f t="shared" si="18"/>
        <v>0</v>
      </c>
      <c r="W32" s="53">
        <f t="shared" si="18"/>
        <v>0</v>
      </c>
      <c r="X32" s="53">
        <f t="shared" si="18"/>
        <v>0</v>
      </c>
    </row>
    <row r="33" spans="1:24" ht="36" x14ac:dyDescent="0.3">
      <c r="A33" s="36" t="s">
        <v>48</v>
      </c>
      <c r="B33" s="5" t="s">
        <v>51</v>
      </c>
      <c r="C33" s="46">
        <v>111</v>
      </c>
      <c r="D33" s="46"/>
      <c r="E33" s="50">
        <f>SUM(F33:X33)</f>
        <v>38546799.079999998</v>
      </c>
      <c r="F33" s="160">
        <f>36857099.08+1689700</f>
        <v>38546799.079999998</v>
      </c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104">
        <v>0</v>
      </c>
      <c r="T33" s="48"/>
      <c r="U33" s="48"/>
      <c r="V33" s="48"/>
      <c r="W33" s="48"/>
      <c r="X33" s="48"/>
    </row>
    <row r="34" spans="1:24" ht="36" x14ac:dyDescent="0.3">
      <c r="A34" s="36" t="s">
        <v>52</v>
      </c>
      <c r="B34" s="5" t="s">
        <v>53</v>
      </c>
      <c r="C34" s="46">
        <v>112</v>
      </c>
      <c r="D34" s="46"/>
      <c r="E34" s="50">
        <f>SUM(F34:X34)</f>
        <v>0</v>
      </c>
      <c r="F34" s="160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</row>
    <row r="35" spans="1:24" ht="36" x14ac:dyDescent="0.3">
      <c r="A35" s="36" t="s">
        <v>55</v>
      </c>
      <c r="B35" s="5" t="s">
        <v>54</v>
      </c>
      <c r="C35" s="46">
        <v>113</v>
      </c>
      <c r="D35" s="46"/>
      <c r="E35" s="50">
        <f>SUM(F35:X35)</f>
        <v>0</v>
      </c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</row>
    <row r="36" spans="1:24" ht="54" x14ac:dyDescent="0.3">
      <c r="A36" s="36" t="s">
        <v>56</v>
      </c>
      <c r="B36" s="5" t="s">
        <v>57</v>
      </c>
      <c r="C36" s="46">
        <v>119</v>
      </c>
      <c r="D36" s="46"/>
      <c r="E36" s="50">
        <f>+E37+E38</f>
        <v>11641143.92</v>
      </c>
      <c r="F36" s="48">
        <f>+F37+F38</f>
        <v>11641143.92</v>
      </c>
      <c r="G36" s="48">
        <f t="shared" ref="G36:X36" si="19">+G37+G38</f>
        <v>0</v>
      </c>
      <c r="H36" s="48">
        <f t="shared" si="19"/>
        <v>0</v>
      </c>
      <c r="I36" s="48">
        <f t="shared" si="19"/>
        <v>0</v>
      </c>
      <c r="J36" s="48">
        <f t="shared" si="19"/>
        <v>0</v>
      </c>
      <c r="K36" s="48">
        <f t="shared" si="19"/>
        <v>0</v>
      </c>
      <c r="L36" s="48">
        <f t="shared" si="19"/>
        <v>0</v>
      </c>
      <c r="M36" s="48">
        <f t="shared" si="19"/>
        <v>0</v>
      </c>
      <c r="N36" s="48">
        <f t="shared" si="19"/>
        <v>0</v>
      </c>
      <c r="O36" s="48">
        <f t="shared" si="19"/>
        <v>0</v>
      </c>
      <c r="P36" s="48">
        <f t="shared" si="19"/>
        <v>0</v>
      </c>
      <c r="Q36" s="48">
        <f t="shared" si="19"/>
        <v>0</v>
      </c>
      <c r="R36" s="48">
        <f t="shared" si="19"/>
        <v>0</v>
      </c>
      <c r="S36" s="48">
        <f t="shared" si="19"/>
        <v>0</v>
      </c>
      <c r="T36" s="48">
        <f t="shared" si="19"/>
        <v>0</v>
      </c>
      <c r="U36" s="48">
        <f t="shared" si="19"/>
        <v>0</v>
      </c>
      <c r="V36" s="48">
        <f t="shared" si="19"/>
        <v>0</v>
      </c>
      <c r="W36" s="48">
        <f t="shared" si="19"/>
        <v>0</v>
      </c>
      <c r="X36" s="48">
        <f t="shared" si="19"/>
        <v>0</v>
      </c>
    </row>
    <row r="37" spans="1:24" ht="36" x14ac:dyDescent="0.3">
      <c r="A37" s="36" t="s">
        <v>59</v>
      </c>
      <c r="B37" s="5" t="s">
        <v>58</v>
      </c>
      <c r="C37" s="46">
        <v>119</v>
      </c>
      <c r="D37" s="46"/>
      <c r="E37" s="50">
        <f>SUM(F37:X37)</f>
        <v>11641143.92</v>
      </c>
      <c r="F37" s="160">
        <f>11130843.92+510300</f>
        <v>11641143.92</v>
      </c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104">
        <v>0</v>
      </c>
      <c r="T37" s="48"/>
      <c r="U37" s="48"/>
      <c r="V37" s="48"/>
      <c r="W37" s="48"/>
      <c r="X37" s="48"/>
    </row>
    <row r="38" spans="1:24" ht="18" x14ac:dyDescent="0.3">
      <c r="A38" s="36" t="s">
        <v>60</v>
      </c>
      <c r="B38" s="5" t="s">
        <v>62</v>
      </c>
      <c r="C38" s="46">
        <v>119</v>
      </c>
      <c r="D38" s="46"/>
      <c r="E38" s="50">
        <f t="shared" ref="E38:E44" si="20">SUM(F38:X38)</f>
        <v>0</v>
      </c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48"/>
    </row>
    <row r="39" spans="1:24" ht="36" x14ac:dyDescent="0.3">
      <c r="A39" s="36" t="s">
        <v>61</v>
      </c>
      <c r="B39" s="5" t="s">
        <v>63</v>
      </c>
      <c r="C39" s="46">
        <v>131</v>
      </c>
      <c r="D39" s="46"/>
      <c r="E39" s="50">
        <f t="shared" si="20"/>
        <v>0</v>
      </c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</row>
    <row r="40" spans="1:24" ht="36" x14ac:dyDescent="0.3">
      <c r="A40" s="136" t="s">
        <v>219</v>
      </c>
      <c r="B40" s="126" t="s">
        <v>64</v>
      </c>
      <c r="C40" s="127">
        <v>133</v>
      </c>
      <c r="D40" s="127"/>
      <c r="E40" s="65">
        <f t="shared" si="20"/>
        <v>0</v>
      </c>
      <c r="F40" s="48"/>
      <c r="G40" s="48"/>
      <c r="H40" s="48"/>
      <c r="I40" s="48"/>
      <c r="J40" s="48"/>
      <c r="K40" s="48"/>
      <c r="L40" s="48"/>
      <c r="M40" s="48"/>
      <c r="N40" s="48"/>
      <c r="O40" s="48"/>
      <c r="P40" s="48"/>
      <c r="Q40" s="48"/>
      <c r="R40" s="48"/>
      <c r="S40" s="48"/>
      <c r="T40" s="48"/>
      <c r="U40" s="48"/>
      <c r="V40" s="48"/>
      <c r="W40" s="48"/>
      <c r="X40" s="48"/>
    </row>
    <row r="41" spans="1:24" ht="36" x14ac:dyDescent="0.3">
      <c r="A41" s="136" t="s">
        <v>65</v>
      </c>
      <c r="B41" s="126" t="s">
        <v>67</v>
      </c>
      <c r="C41" s="127">
        <v>134</v>
      </c>
      <c r="D41" s="127"/>
      <c r="E41" s="50">
        <f t="shared" si="20"/>
        <v>0</v>
      </c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</row>
    <row r="42" spans="1:24" ht="36" x14ac:dyDescent="0.3">
      <c r="A42" s="136" t="s">
        <v>66</v>
      </c>
      <c r="B42" s="126" t="s">
        <v>220</v>
      </c>
      <c r="C42" s="127">
        <v>139</v>
      </c>
      <c r="D42" s="127"/>
      <c r="E42" s="50">
        <f t="shared" si="20"/>
        <v>0</v>
      </c>
      <c r="F42" s="48">
        <f>F43+F44</f>
        <v>0</v>
      </c>
      <c r="G42" s="48">
        <f t="shared" ref="G42:X42" si="21">G43+G44</f>
        <v>0</v>
      </c>
      <c r="H42" s="48">
        <f t="shared" si="21"/>
        <v>0</v>
      </c>
      <c r="I42" s="48">
        <f t="shared" si="21"/>
        <v>0</v>
      </c>
      <c r="J42" s="48">
        <f t="shared" si="21"/>
        <v>0</v>
      </c>
      <c r="K42" s="48">
        <f t="shared" si="21"/>
        <v>0</v>
      </c>
      <c r="L42" s="48">
        <f t="shared" si="21"/>
        <v>0</v>
      </c>
      <c r="M42" s="48">
        <f t="shared" si="21"/>
        <v>0</v>
      </c>
      <c r="N42" s="48">
        <f t="shared" si="21"/>
        <v>0</v>
      </c>
      <c r="O42" s="48">
        <f t="shared" si="21"/>
        <v>0</v>
      </c>
      <c r="P42" s="48">
        <f t="shared" si="21"/>
        <v>0</v>
      </c>
      <c r="Q42" s="48">
        <f t="shared" si="21"/>
        <v>0</v>
      </c>
      <c r="R42" s="48">
        <f t="shared" si="21"/>
        <v>0</v>
      </c>
      <c r="S42" s="48">
        <f t="shared" si="21"/>
        <v>0</v>
      </c>
      <c r="T42" s="48">
        <f t="shared" si="21"/>
        <v>0</v>
      </c>
      <c r="U42" s="48">
        <f t="shared" si="21"/>
        <v>0</v>
      </c>
      <c r="V42" s="48">
        <f t="shared" si="21"/>
        <v>0</v>
      </c>
      <c r="W42" s="48">
        <f t="shared" si="21"/>
        <v>0</v>
      </c>
      <c r="X42" s="48">
        <f t="shared" si="21"/>
        <v>0</v>
      </c>
    </row>
    <row r="43" spans="1:24" ht="36" x14ac:dyDescent="0.3">
      <c r="A43" s="136" t="s">
        <v>68</v>
      </c>
      <c r="B43" s="126" t="s">
        <v>221</v>
      </c>
      <c r="C43" s="127">
        <v>139</v>
      </c>
      <c r="D43" s="127"/>
      <c r="E43" s="50">
        <f t="shared" si="20"/>
        <v>0</v>
      </c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</row>
    <row r="44" spans="1:24" ht="18" x14ac:dyDescent="0.3">
      <c r="A44" s="136"/>
      <c r="B44" s="126"/>
      <c r="C44" s="127"/>
      <c r="D44" s="127"/>
      <c r="E44" s="50">
        <f t="shared" si="20"/>
        <v>0</v>
      </c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</row>
    <row r="45" spans="1:24" ht="17.399999999999999" x14ac:dyDescent="0.3">
      <c r="A45" s="35" t="s">
        <v>70</v>
      </c>
      <c r="B45" s="8" t="s">
        <v>69</v>
      </c>
      <c r="C45" s="47">
        <v>300</v>
      </c>
      <c r="D45" s="47"/>
      <c r="E45" s="49">
        <f>+E46+E49+E50+E51</f>
        <v>0</v>
      </c>
      <c r="F45" s="49">
        <f t="shared" ref="F45:X45" si="22">+F46+F49+F50+F51</f>
        <v>0</v>
      </c>
      <c r="G45" s="49">
        <f t="shared" si="22"/>
        <v>0</v>
      </c>
      <c r="H45" s="49">
        <f t="shared" si="22"/>
        <v>0</v>
      </c>
      <c r="I45" s="49">
        <f t="shared" si="22"/>
        <v>0</v>
      </c>
      <c r="J45" s="49">
        <f t="shared" si="22"/>
        <v>0</v>
      </c>
      <c r="K45" s="49">
        <f t="shared" si="22"/>
        <v>0</v>
      </c>
      <c r="L45" s="49">
        <f t="shared" si="22"/>
        <v>0</v>
      </c>
      <c r="M45" s="49">
        <f t="shared" si="22"/>
        <v>0</v>
      </c>
      <c r="N45" s="49">
        <f t="shared" si="22"/>
        <v>0</v>
      </c>
      <c r="O45" s="49">
        <f t="shared" si="22"/>
        <v>0</v>
      </c>
      <c r="P45" s="49">
        <f t="shared" si="22"/>
        <v>0</v>
      </c>
      <c r="Q45" s="49">
        <f t="shared" si="22"/>
        <v>0</v>
      </c>
      <c r="R45" s="49">
        <f t="shared" si="22"/>
        <v>0</v>
      </c>
      <c r="S45" s="49">
        <f t="shared" si="22"/>
        <v>0</v>
      </c>
      <c r="T45" s="49">
        <f t="shared" si="22"/>
        <v>0</v>
      </c>
      <c r="U45" s="49">
        <f t="shared" si="22"/>
        <v>0</v>
      </c>
      <c r="V45" s="49">
        <f t="shared" si="22"/>
        <v>0</v>
      </c>
      <c r="W45" s="49">
        <f t="shared" si="22"/>
        <v>0</v>
      </c>
      <c r="X45" s="49">
        <f t="shared" si="22"/>
        <v>0</v>
      </c>
    </row>
    <row r="46" spans="1:24" ht="54" x14ac:dyDescent="0.3">
      <c r="A46" s="36" t="s">
        <v>71</v>
      </c>
      <c r="B46" s="5" t="s">
        <v>72</v>
      </c>
      <c r="C46" s="176">
        <v>320</v>
      </c>
      <c r="D46" s="46"/>
      <c r="E46" s="50">
        <f t="shared" ref="E46:E51" si="23">SUM(F46:X46)</f>
        <v>0</v>
      </c>
      <c r="F46" s="48"/>
      <c r="G46" s="48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</row>
    <row r="47" spans="1:24" ht="54" x14ac:dyDescent="0.3">
      <c r="A47" s="36" t="s">
        <v>99</v>
      </c>
      <c r="B47" s="5" t="s">
        <v>73</v>
      </c>
      <c r="C47" s="46">
        <v>321</v>
      </c>
      <c r="D47" s="46"/>
      <c r="E47" s="50">
        <f t="shared" si="23"/>
        <v>0</v>
      </c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</row>
    <row r="48" spans="1:24" ht="18" x14ac:dyDescent="0.3">
      <c r="A48" s="36"/>
      <c r="B48" s="5"/>
      <c r="C48" s="46"/>
      <c r="D48" s="46"/>
      <c r="E48" s="50">
        <f t="shared" si="23"/>
        <v>0</v>
      </c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</row>
    <row r="49" spans="1:24" ht="36" x14ac:dyDescent="0.3">
      <c r="A49" s="36" t="s">
        <v>74</v>
      </c>
      <c r="B49" s="5" t="s">
        <v>75</v>
      </c>
      <c r="C49" s="46">
        <v>340</v>
      </c>
      <c r="D49" s="46"/>
      <c r="E49" s="50">
        <f t="shared" si="23"/>
        <v>0</v>
      </c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</row>
    <row r="50" spans="1:24" ht="72" x14ac:dyDescent="0.3">
      <c r="A50" s="36" t="s">
        <v>77</v>
      </c>
      <c r="B50" s="5" t="s">
        <v>76</v>
      </c>
      <c r="C50" s="46">
        <v>350</v>
      </c>
      <c r="D50" s="46"/>
      <c r="E50" s="50">
        <f t="shared" si="23"/>
        <v>0</v>
      </c>
      <c r="F50" s="48"/>
      <c r="G50" s="48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48"/>
      <c r="X50" s="48"/>
    </row>
    <row r="51" spans="1:24" ht="18" x14ac:dyDescent="0.3">
      <c r="A51" s="137" t="s">
        <v>222</v>
      </c>
      <c r="B51" s="5" t="s">
        <v>78</v>
      </c>
      <c r="C51" s="46">
        <v>360</v>
      </c>
      <c r="D51" s="46"/>
      <c r="E51" s="50">
        <f t="shared" si="23"/>
        <v>0</v>
      </c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</row>
    <row r="52" spans="1:24" ht="17.399999999999999" x14ac:dyDescent="0.3">
      <c r="A52" s="35" t="s">
        <v>80</v>
      </c>
      <c r="B52" s="8" t="s">
        <v>79</v>
      </c>
      <c r="C52" s="47">
        <v>850</v>
      </c>
      <c r="D52" s="47"/>
      <c r="E52" s="49">
        <f>+E53+E54+E55</f>
        <v>5000</v>
      </c>
      <c r="F52" s="49">
        <f>+F53+F54+F55</f>
        <v>5000</v>
      </c>
      <c r="G52" s="49">
        <f t="shared" ref="G52:X52" si="24">+G53+G54+G55</f>
        <v>0</v>
      </c>
      <c r="H52" s="49">
        <f t="shared" si="24"/>
        <v>0</v>
      </c>
      <c r="I52" s="49">
        <f t="shared" si="24"/>
        <v>0</v>
      </c>
      <c r="J52" s="49">
        <f t="shared" si="24"/>
        <v>0</v>
      </c>
      <c r="K52" s="49">
        <f t="shared" si="24"/>
        <v>0</v>
      </c>
      <c r="L52" s="49">
        <f t="shared" si="24"/>
        <v>0</v>
      </c>
      <c r="M52" s="49">
        <f t="shared" si="24"/>
        <v>0</v>
      </c>
      <c r="N52" s="49">
        <f t="shared" si="24"/>
        <v>0</v>
      </c>
      <c r="O52" s="49">
        <f t="shared" si="24"/>
        <v>0</v>
      </c>
      <c r="P52" s="49">
        <f t="shared" si="24"/>
        <v>0</v>
      </c>
      <c r="Q52" s="49">
        <f t="shared" si="24"/>
        <v>0</v>
      </c>
      <c r="R52" s="49">
        <f t="shared" si="24"/>
        <v>0</v>
      </c>
      <c r="S52" s="49">
        <f t="shared" si="24"/>
        <v>0</v>
      </c>
      <c r="T52" s="49">
        <f t="shared" si="24"/>
        <v>0</v>
      </c>
      <c r="U52" s="49">
        <f t="shared" si="24"/>
        <v>0</v>
      </c>
      <c r="V52" s="49">
        <f t="shared" si="24"/>
        <v>0</v>
      </c>
      <c r="W52" s="49">
        <f t="shared" si="24"/>
        <v>0</v>
      </c>
      <c r="X52" s="49">
        <f t="shared" si="24"/>
        <v>0</v>
      </c>
    </row>
    <row r="53" spans="1:24" ht="36" x14ac:dyDescent="0.3">
      <c r="A53" s="36" t="s">
        <v>81</v>
      </c>
      <c r="B53" s="5" t="s">
        <v>82</v>
      </c>
      <c r="C53" s="46">
        <v>851</v>
      </c>
      <c r="D53" s="46"/>
      <c r="E53" s="50">
        <f>SUM(F53:X53)</f>
        <v>0</v>
      </c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</row>
    <row r="54" spans="1:24" ht="54" x14ac:dyDescent="0.3">
      <c r="A54" s="36" t="s">
        <v>84</v>
      </c>
      <c r="B54" s="5" t="s">
        <v>83</v>
      </c>
      <c r="C54" s="46">
        <v>852</v>
      </c>
      <c r="D54" s="46"/>
      <c r="E54" s="50">
        <f>SUM(F54:X54)</f>
        <v>5000</v>
      </c>
      <c r="F54" s="48">
        <v>5000</v>
      </c>
      <c r="G54" s="48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  <c r="X54" s="48"/>
    </row>
    <row r="55" spans="1:24" ht="36" x14ac:dyDescent="0.3">
      <c r="A55" s="36" t="s">
        <v>85</v>
      </c>
      <c r="B55" s="5" t="s">
        <v>86</v>
      </c>
      <c r="C55" s="46">
        <v>853</v>
      </c>
      <c r="D55" s="46"/>
      <c r="E55" s="50">
        <f>SUM(F55:X55)</f>
        <v>0</v>
      </c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109"/>
      <c r="T55" s="48"/>
      <c r="U55" s="48"/>
      <c r="V55" s="48"/>
      <c r="W55" s="48"/>
      <c r="X55" s="48"/>
    </row>
    <row r="56" spans="1:24" ht="34.799999999999997" x14ac:dyDescent="0.3">
      <c r="A56" s="35" t="s">
        <v>88</v>
      </c>
      <c r="B56" s="8" t="s">
        <v>87</v>
      </c>
      <c r="C56" s="47" t="s">
        <v>19</v>
      </c>
      <c r="D56" s="47"/>
      <c r="E56" s="49">
        <f>E57+E58+E59++E60+E61+E62</f>
        <v>0</v>
      </c>
      <c r="F56" s="49">
        <f t="shared" ref="F56:X56" si="25">+F60+F61+F62</f>
        <v>0</v>
      </c>
      <c r="G56" s="49">
        <f t="shared" si="25"/>
        <v>0</v>
      </c>
      <c r="H56" s="49">
        <f t="shared" si="25"/>
        <v>0</v>
      </c>
      <c r="I56" s="49">
        <f t="shared" si="25"/>
        <v>0</v>
      </c>
      <c r="J56" s="49">
        <f t="shared" si="25"/>
        <v>0</v>
      </c>
      <c r="K56" s="49">
        <f t="shared" si="25"/>
        <v>0</v>
      </c>
      <c r="L56" s="49">
        <f t="shared" si="25"/>
        <v>0</v>
      </c>
      <c r="M56" s="49">
        <f t="shared" si="25"/>
        <v>0</v>
      </c>
      <c r="N56" s="49">
        <f t="shared" si="25"/>
        <v>0</v>
      </c>
      <c r="O56" s="49">
        <f t="shared" si="25"/>
        <v>0</v>
      </c>
      <c r="P56" s="49">
        <f t="shared" si="25"/>
        <v>0</v>
      </c>
      <c r="Q56" s="49">
        <f t="shared" si="25"/>
        <v>0</v>
      </c>
      <c r="R56" s="49">
        <f t="shared" si="25"/>
        <v>0</v>
      </c>
      <c r="S56" s="49">
        <f t="shared" si="25"/>
        <v>0</v>
      </c>
      <c r="T56" s="49">
        <f t="shared" si="25"/>
        <v>0</v>
      </c>
      <c r="U56" s="49">
        <f t="shared" si="25"/>
        <v>0</v>
      </c>
      <c r="V56" s="49">
        <f t="shared" si="25"/>
        <v>0</v>
      </c>
      <c r="W56" s="49">
        <f t="shared" si="25"/>
        <v>0</v>
      </c>
      <c r="X56" s="49">
        <f t="shared" si="25"/>
        <v>0</v>
      </c>
    </row>
    <row r="57" spans="1:24" s="97" customFormat="1" ht="18" x14ac:dyDescent="0.3">
      <c r="A57" s="136" t="s">
        <v>223</v>
      </c>
      <c r="B57" s="126" t="s">
        <v>89</v>
      </c>
      <c r="C57" s="127">
        <v>613</v>
      </c>
      <c r="D57" s="96"/>
      <c r="E57" s="50">
        <f t="shared" ref="E57:E59" si="26">SUM(F57:X57)</f>
        <v>0</v>
      </c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</row>
    <row r="58" spans="1:24" s="97" customFormat="1" ht="18" x14ac:dyDescent="0.3">
      <c r="A58" s="136" t="s">
        <v>224</v>
      </c>
      <c r="B58" s="126" t="s">
        <v>90</v>
      </c>
      <c r="C58" s="127">
        <v>623</v>
      </c>
      <c r="D58" s="96"/>
      <c r="E58" s="50">
        <f t="shared" si="26"/>
        <v>0</v>
      </c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</row>
    <row r="59" spans="1:24" s="97" customFormat="1" ht="36" x14ac:dyDescent="0.3">
      <c r="A59" s="136" t="s">
        <v>225</v>
      </c>
      <c r="B59" s="126" t="s">
        <v>93</v>
      </c>
      <c r="C59" s="127">
        <v>634</v>
      </c>
      <c r="D59" s="96"/>
      <c r="E59" s="50">
        <f t="shared" si="26"/>
        <v>0</v>
      </c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</row>
    <row r="60" spans="1:24" ht="36" x14ac:dyDescent="0.3">
      <c r="A60" s="136" t="s">
        <v>226</v>
      </c>
      <c r="B60" s="126" t="s">
        <v>227</v>
      </c>
      <c r="C60" s="127">
        <v>810</v>
      </c>
      <c r="D60" s="46"/>
      <c r="E60" s="50">
        <f>SUM(F60:X60)</f>
        <v>0</v>
      </c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</row>
    <row r="61" spans="1:24" ht="18" x14ac:dyDescent="0.3">
      <c r="A61" s="136" t="s">
        <v>91</v>
      </c>
      <c r="B61" s="126" t="s">
        <v>228</v>
      </c>
      <c r="C61" s="127">
        <v>862</v>
      </c>
      <c r="D61" s="46"/>
      <c r="E61" s="50">
        <f>SUM(F61:X61)</f>
        <v>0</v>
      </c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</row>
    <row r="62" spans="1:24" ht="54" x14ac:dyDescent="0.3">
      <c r="A62" s="136" t="s">
        <v>92</v>
      </c>
      <c r="B62" s="126" t="s">
        <v>229</v>
      </c>
      <c r="C62" s="127">
        <v>863</v>
      </c>
      <c r="D62" s="46"/>
      <c r="E62" s="50">
        <f>SUM(F62:X62)</f>
        <v>0</v>
      </c>
      <c r="F62" s="48"/>
      <c r="G62" s="48"/>
      <c r="H62" s="48"/>
      <c r="I62" s="48"/>
      <c r="J62" s="48"/>
      <c r="K62" s="48"/>
      <c r="L62" s="48"/>
      <c r="M62" s="48"/>
      <c r="N62" s="48"/>
      <c r="O62" s="48"/>
      <c r="P62" s="48"/>
      <c r="Q62" s="48"/>
      <c r="R62" s="48"/>
      <c r="S62" s="48"/>
      <c r="T62" s="48"/>
      <c r="U62" s="48"/>
      <c r="V62" s="48"/>
      <c r="W62" s="48"/>
      <c r="X62" s="48"/>
    </row>
    <row r="63" spans="1:24" ht="34.799999999999997" x14ac:dyDescent="0.3">
      <c r="A63" s="35" t="s">
        <v>95</v>
      </c>
      <c r="B63" s="8" t="s">
        <v>96</v>
      </c>
      <c r="C63" s="47" t="s">
        <v>19</v>
      </c>
      <c r="D63" s="47"/>
      <c r="E63" s="49">
        <f>+E64</f>
        <v>0</v>
      </c>
      <c r="F63" s="49">
        <f t="shared" ref="F63:X63" si="27">+F64</f>
        <v>0</v>
      </c>
      <c r="G63" s="49">
        <f t="shared" si="27"/>
        <v>0</v>
      </c>
      <c r="H63" s="49">
        <f t="shared" si="27"/>
        <v>0</v>
      </c>
      <c r="I63" s="49">
        <f t="shared" si="27"/>
        <v>0</v>
      </c>
      <c r="J63" s="49">
        <f t="shared" si="27"/>
        <v>0</v>
      </c>
      <c r="K63" s="49">
        <f t="shared" si="27"/>
        <v>0</v>
      </c>
      <c r="L63" s="49">
        <f t="shared" si="27"/>
        <v>0</v>
      </c>
      <c r="M63" s="49">
        <f t="shared" si="27"/>
        <v>0</v>
      </c>
      <c r="N63" s="49">
        <f t="shared" si="27"/>
        <v>0</v>
      </c>
      <c r="O63" s="49">
        <f t="shared" si="27"/>
        <v>0</v>
      </c>
      <c r="P63" s="49">
        <f t="shared" si="27"/>
        <v>0</v>
      </c>
      <c r="Q63" s="49">
        <f t="shared" si="27"/>
        <v>0</v>
      </c>
      <c r="R63" s="49">
        <f t="shared" si="27"/>
        <v>0</v>
      </c>
      <c r="S63" s="49">
        <f t="shared" si="27"/>
        <v>0</v>
      </c>
      <c r="T63" s="49">
        <f t="shared" si="27"/>
        <v>0</v>
      </c>
      <c r="U63" s="49">
        <f t="shared" si="27"/>
        <v>0</v>
      </c>
      <c r="V63" s="49">
        <f t="shared" si="27"/>
        <v>0</v>
      </c>
      <c r="W63" s="49">
        <f t="shared" si="27"/>
        <v>0</v>
      </c>
      <c r="X63" s="49">
        <f t="shared" si="27"/>
        <v>0</v>
      </c>
    </row>
    <row r="64" spans="1:24" ht="54" x14ac:dyDescent="0.3">
      <c r="A64" s="36" t="s">
        <v>98</v>
      </c>
      <c r="B64" s="5" t="s">
        <v>97</v>
      </c>
      <c r="C64" s="46">
        <v>831</v>
      </c>
      <c r="D64" s="46"/>
      <c r="E64" s="50">
        <f>SUM(F64:X64)</f>
        <v>0</v>
      </c>
      <c r="F64" s="48"/>
      <c r="G64" s="48"/>
      <c r="H64" s="48"/>
      <c r="I64" s="48"/>
      <c r="J64" s="48"/>
      <c r="K64" s="48"/>
      <c r="L64" s="48"/>
      <c r="M64" s="48"/>
      <c r="N64" s="48"/>
      <c r="O64" s="48"/>
      <c r="P64" s="48"/>
      <c r="Q64" s="48"/>
      <c r="R64" s="48"/>
      <c r="S64" s="48"/>
      <c r="T64" s="48"/>
      <c r="U64" s="48"/>
      <c r="V64" s="48"/>
      <c r="W64" s="48"/>
      <c r="X64" s="48"/>
    </row>
    <row r="65" spans="1:29" ht="17.399999999999999" x14ac:dyDescent="0.3">
      <c r="A65" s="35" t="s">
        <v>100</v>
      </c>
      <c r="B65" s="8" t="s">
        <v>94</v>
      </c>
      <c r="C65" s="47" t="s">
        <v>19</v>
      </c>
      <c r="D65" s="47"/>
      <c r="E65" s="131">
        <f t="shared" ref="E65:U65" si="28">+E66+E67+E68+E69+E75+E76+E77</f>
        <v>5758108.5800000001</v>
      </c>
      <c r="F65" s="131">
        <f t="shared" si="28"/>
        <v>4643108.58</v>
      </c>
      <c r="G65" s="131">
        <f t="shared" si="28"/>
        <v>0</v>
      </c>
      <c r="H65" s="131">
        <f t="shared" si="28"/>
        <v>0</v>
      </c>
      <c r="I65" s="131">
        <f t="shared" si="28"/>
        <v>150000</v>
      </c>
      <c r="J65" s="131">
        <f t="shared" si="28"/>
        <v>0</v>
      </c>
      <c r="K65" s="131">
        <f t="shared" si="28"/>
        <v>0</v>
      </c>
      <c r="L65" s="131">
        <f t="shared" si="28"/>
        <v>0</v>
      </c>
      <c r="M65" s="131">
        <f t="shared" si="28"/>
        <v>965000</v>
      </c>
      <c r="N65" s="131">
        <f t="shared" si="28"/>
        <v>0</v>
      </c>
      <c r="O65" s="131">
        <f t="shared" si="28"/>
        <v>0</v>
      </c>
      <c r="P65" s="131">
        <f t="shared" si="28"/>
        <v>0</v>
      </c>
      <c r="Q65" s="131">
        <f t="shared" si="28"/>
        <v>0</v>
      </c>
      <c r="R65" s="131">
        <f t="shared" si="28"/>
        <v>0</v>
      </c>
      <c r="S65" s="131">
        <f t="shared" si="28"/>
        <v>0</v>
      </c>
      <c r="T65" s="131">
        <f t="shared" si="28"/>
        <v>0</v>
      </c>
      <c r="U65" s="131">
        <f t="shared" si="28"/>
        <v>0</v>
      </c>
      <c r="V65" s="49">
        <f>+V66+V67+V68+V69+V77</f>
        <v>0</v>
      </c>
      <c r="W65" s="49">
        <f>+W66+W67+W68+W69+W77</f>
        <v>0</v>
      </c>
      <c r="X65" s="49">
        <f>+X66+X67+X68+X69+X77</f>
        <v>0</v>
      </c>
      <c r="Y65" t="s">
        <v>260</v>
      </c>
    </row>
    <row r="66" spans="1:29" ht="67.2" customHeight="1" x14ac:dyDescent="0.3">
      <c r="A66" s="113" t="s">
        <v>254</v>
      </c>
      <c r="B66" s="5" t="s">
        <v>101</v>
      </c>
      <c r="C66" s="46">
        <v>241</v>
      </c>
      <c r="D66" s="46"/>
      <c r="E66" s="50">
        <f>SUM(F66:X66)</f>
        <v>0</v>
      </c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48"/>
      <c r="V66" s="48"/>
      <c r="W66" s="48"/>
      <c r="X66" s="48"/>
      <c r="AA66" s="97"/>
      <c r="AB66" s="97"/>
      <c r="AC66" s="114"/>
    </row>
    <row r="67" spans="1:29" ht="18" hidden="1" customHeight="1" x14ac:dyDescent="0.3">
      <c r="A67" s="36"/>
      <c r="B67" s="5"/>
      <c r="C67" s="46"/>
      <c r="D67" s="46"/>
      <c r="E67" s="50">
        <f>SUM(F67:X67)</f>
        <v>0</v>
      </c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48"/>
      <c r="W67" s="48"/>
      <c r="X67" s="48"/>
      <c r="AA67" s="97"/>
      <c r="AB67" s="97"/>
      <c r="AC67" s="97"/>
    </row>
    <row r="68" spans="1:29" ht="36" x14ac:dyDescent="0.3">
      <c r="A68" s="36" t="s">
        <v>103</v>
      </c>
      <c r="B68" s="5" t="s">
        <v>102</v>
      </c>
      <c r="C68" s="46">
        <v>243</v>
      </c>
      <c r="D68" s="46"/>
      <c r="E68" s="50">
        <f>SUM(F68:X68)</f>
        <v>0</v>
      </c>
      <c r="F68" s="48"/>
      <c r="G68" s="48"/>
      <c r="H68" s="48"/>
      <c r="I68" s="48"/>
      <c r="J68" s="48"/>
      <c r="K68" s="48"/>
      <c r="L68" s="48"/>
      <c r="M68" s="48"/>
      <c r="N68" s="48"/>
      <c r="O68" s="48"/>
      <c r="P68" s="48"/>
      <c r="Q68" s="48"/>
      <c r="R68" s="48"/>
      <c r="S68" s="48"/>
      <c r="T68" s="48"/>
      <c r="U68" s="48"/>
      <c r="V68" s="48"/>
      <c r="W68" s="48"/>
      <c r="X68" s="48"/>
      <c r="AA68" s="97"/>
      <c r="AB68" s="97"/>
      <c r="AC68" s="97"/>
    </row>
    <row r="69" spans="1:29" ht="18" x14ac:dyDescent="0.3">
      <c r="A69" s="63" t="s">
        <v>104</v>
      </c>
      <c r="B69" s="64" t="s">
        <v>105</v>
      </c>
      <c r="C69" s="69">
        <v>244</v>
      </c>
      <c r="D69" s="69"/>
      <c r="E69" s="49">
        <f>SUM(F69:X69)</f>
        <v>3308913.5</v>
      </c>
      <c r="F69" s="49">
        <f>982000+17500+100000+18000+42000+8400+28948.5+119112+314400+6000+249000+36720+55083+216750</f>
        <v>2193913.5</v>
      </c>
      <c r="G69" s="49"/>
      <c r="H69" s="49">
        <f>H73</f>
        <v>0</v>
      </c>
      <c r="I69" s="49">
        <f>I73</f>
        <v>150000</v>
      </c>
      <c r="J69" s="49">
        <f t="shared" ref="J69:M69" si="29">J73</f>
        <v>0</v>
      </c>
      <c r="K69" s="49">
        <f t="shared" si="29"/>
        <v>0</v>
      </c>
      <c r="L69" s="49">
        <f t="shared" si="29"/>
        <v>0</v>
      </c>
      <c r="M69" s="49">
        <f t="shared" si="29"/>
        <v>965000</v>
      </c>
      <c r="N69" s="49"/>
      <c r="O69" s="49"/>
      <c r="P69" s="49"/>
      <c r="Q69" s="49"/>
      <c r="R69" s="49"/>
      <c r="S69" s="49">
        <v>0</v>
      </c>
      <c r="T69" s="49">
        <v>0</v>
      </c>
      <c r="U69" s="49">
        <v>0</v>
      </c>
      <c r="V69" s="49"/>
      <c r="W69" s="49"/>
      <c r="X69" s="49"/>
    </row>
    <row r="70" spans="1:29" ht="18" x14ac:dyDescent="0.3">
      <c r="A70" s="38" t="s">
        <v>121</v>
      </c>
      <c r="B70" s="5"/>
      <c r="C70" s="46"/>
      <c r="D70" s="46"/>
      <c r="E70" s="50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</row>
    <row r="71" spans="1:29" ht="18" x14ac:dyDescent="0.3">
      <c r="A71" s="38" t="s">
        <v>123</v>
      </c>
      <c r="B71" s="5" t="s">
        <v>127</v>
      </c>
      <c r="C71" s="46">
        <v>244</v>
      </c>
      <c r="D71" s="46"/>
      <c r="E71" s="50">
        <f>SUM(F71:X71)</f>
        <v>216750</v>
      </c>
      <c r="F71" s="48">
        <v>216750</v>
      </c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71"/>
      <c r="T71" s="71"/>
      <c r="U71" s="71"/>
      <c r="V71" s="48"/>
      <c r="W71" s="48"/>
      <c r="X71" s="48"/>
    </row>
    <row r="72" spans="1:29" ht="18" x14ac:dyDescent="0.3">
      <c r="A72" s="38" t="s">
        <v>124</v>
      </c>
      <c r="B72" s="5" t="s">
        <v>128</v>
      </c>
      <c r="C72" s="46">
        <v>244</v>
      </c>
      <c r="D72" s="46"/>
      <c r="E72" s="50">
        <f t="shared" ref="E72" si="30">SUM(F72:X72)</f>
        <v>0</v>
      </c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</row>
    <row r="73" spans="1:29" ht="18" x14ac:dyDescent="0.3">
      <c r="A73" s="38" t="s">
        <v>125</v>
      </c>
      <c r="B73" s="5" t="s">
        <v>129</v>
      </c>
      <c r="C73" s="46">
        <v>244</v>
      </c>
      <c r="D73" s="46"/>
      <c r="E73" s="50">
        <f>SUM(F73:X73)</f>
        <v>1215000</v>
      </c>
      <c r="F73" s="48">
        <v>100000</v>
      </c>
      <c r="G73" s="48"/>
      <c r="H73" s="48">
        <v>0</v>
      </c>
      <c r="I73" s="48">
        <v>150000</v>
      </c>
      <c r="J73" s="48"/>
      <c r="K73" s="48"/>
      <c r="L73" s="48"/>
      <c r="M73" s="48">
        <v>965000</v>
      </c>
      <c r="N73" s="48"/>
      <c r="O73" s="48"/>
      <c r="P73" s="48"/>
      <c r="Q73" s="48"/>
      <c r="R73" s="48"/>
      <c r="S73" s="48"/>
      <c r="T73" s="48"/>
      <c r="U73" s="48"/>
      <c r="V73" s="48"/>
      <c r="W73" s="48"/>
      <c r="X73" s="48"/>
    </row>
    <row r="74" spans="1:29" ht="18" x14ac:dyDescent="0.3">
      <c r="A74" s="38" t="s">
        <v>126</v>
      </c>
      <c r="B74" s="5"/>
      <c r="C74" s="46"/>
      <c r="D74" s="46"/>
      <c r="E74" s="50">
        <f>SUM(F74:X74)</f>
        <v>1115000</v>
      </c>
      <c r="F74" s="48"/>
      <c r="G74" s="48"/>
      <c r="H74" s="48">
        <v>0</v>
      </c>
      <c r="I74" s="48">
        <v>150000</v>
      </c>
      <c r="J74" s="48"/>
      <c r="K74" s="48"/>
      <c r="L74" s="48"/>
      <c r="M74" s="48">
        <v>965000</v>
      </c>
      <c r="N74" s="48"/>
      <c r="O74" s="48"/>
      <c r="P74" s="48"/>
      <c r="Q74" s="48"/>
      <c r="R74" s="48"/>
      <c r="S74" s="48"/>
      <c r="T74" s="48"/>
      <c r="U74" s="48"/>
      <c r="V74" s="48"/>
      <c r="W74" s="48"/>
      <c r="X74" s="48"/>
    </row>
    <row r="75" spans="1:29" ht="54" x14ac:dyDescent="0.3">
      <c r="A75" s="139" t="s">
        <v>255</v>
      </c>
      <c r="B75" s="140" t="s">
        <v>122</v>
      </c>
      <c r="C75" s="128">
        <v>246</v>
      </c>
      <c r="D75" s="128"/>
      <c r="E75" s="138">
        <f>SUM(F75:X75)</f>
        <v>0</v>
      </c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48"/>
      <c r="W75" s="48"/>
      <c r="X75" s="48"/>
    </row>
    <row r="76" spans="1:29" ht="18" x14ac:dyDescent="0.3">
      <c r="A76" s="101" t="s">
        <v>248</v>
      </c>
      <c r="B76" s="133" t="s">
        <v>256</v>
      </c>
      <c r="C76" s="69">
        <v>247</v>
      </c>
      <c r="D76" s="69"/>
      <c r="E76" s="49">
        <f>SUM(F76:X76)</f>
        <v>2449195.08</v>
      </c>
      <c r="F76" s="70">
        <v>2449195.08</v>
      </c>
      <c r="G76" s="70"/>
      <c r="H76" s="70"/>
      <c r="I76" s="70"/>
      <c r="J76" s="70"/>
      <c r="K76" s="70"/>
      <c r="L76" s="70"/>
      <c r="M76" s="70"/>
      <c r="N76" s="70"/>
      <c r="O76" s="70"/>
      <c r="P76" s="70"/>
      <c r="Q76" s="70"/>
      <c r="R76" s="70"/>
      <c r="S76" s="70"/>
      <c r="T76" s="70"/>
      <c r="U76" s="70"/>
      <c r="V76" s="48"/>
      <c r="W76" s="48"/>
      <c r="X76" s="48"/>
    </row>
    <row r="77" spans="1:29" ht="36" x14ac:dyDescent="0.3">
      <c r="A77" s="36" t="s">
        <v>120</v>
      </c>
      <c r="B77" s="133" t="s">
        <v>257</v>
      </c>
      <c r="C77" s="46">
        <v>400</v>
      </c>
      <c r="D77" s="46"/>
      <c r="E77" s="50">
        <f>E78+E79</f>
        <v>0</v>
      </c>
      <c r="F77" s="50">
        <f>F78+F79</f>
        <v>0</v>
      </c>
      <c r="G77" s="50">
        <f t="shared" ref="G77:X77" si="31">G78+G79</f>
        <v>0</v>
      </c>
      <c r="H77" s="50">
        <f t="shared" si="31"/>
        <v>0</v>
      </c>
      <c r="I77" s="50">
        <f t="shared" si="31"/>
        <v>0</v>
      </c>
      <c r="J77" s="50">
        <f t="shared" si="31"/>
        <v>0</v>
      </c>
      <c r="K77" s="50">
        <f t="shared" si="31"/>
        <v>0</v>
      </c>
      <c r="L77" s="50">
        <f t="shared" si="31"/>
        <v>0</v>
      </c>
      <c r="M77" s="50">
        <f t="shared" si="31"/>
        <v>0</v>
      </c>
      <c r="N77" s="50">
        <f t="shared" si="31"/>
        <v>0</v>
      </c>
      <c r="O77" s="50">
        <f t="shared" si="31"/>
        <v>0</v>
      </c>
      <c r="P77" s="50">
        <f t="shared" si="31"/>
        <v>0</v>
      </c>
      <c r="Q77" s="50">
        <f>Q78+Q79</f>
        <v>0</v>
      </c>
      <c r="R77" s="50">
        <f t="shared" si="31"/>
        <v>0</v>
      </c>
      <c r="S77" s="50">
        <f t="shared" si="31"/>
        <v>0</v>
      </c>
      <c r="T77" s="50">
        <f t="shared" si="31"/>
        <v>0</v>
      </c>
      <c r="U77" s="50">
        <f t="shared" si="31"/>
        <v>0</v>
      </c>
      <c r="V77" s="50">
        <f t="shared" si="31"/>
        <v>0</v>
      </c>
      <c r="W77" s="50">
        <f t="shared" si="31"/>
        <v>0</v>
      </c>
      <c r="X77" s="50">
        <f t="shared" si="31"/>
        <v>0</v>
      </c>
    </row>
    <row r="78" spans="1:29" ht="54" x14ac:dyDescent="0.3">
      <c r="A78" s="36" t="s">
        <v>106</v>
      </c>
      <c r="B78" s="133" t="s">
        <v>258</v>
      </c>
      <c r="C78" s="46">
        <v>406</v>
      </c>
      <c r="D78" s="46"/>
      <c r="E78" s="50">
        <f>SUM(F78:X78)</f>
        <v>0</v>
      </c>
      <c r="F78" s="48"/>
      <c r="G78" s="48"/>
      <c r="H78" s="48"/>
      <c r="I78" s="48"/>
      <c r="J78" s="48"/>
      <c r="K78" s="48"/>
      <c r="L78" s="48"/>
      <c r="M78" s="48"/>
      <c r="N78" s="48"/>
      <c r="O78" s="48"/>
      <c r="P78" s="48"/>
      <c r="Q78" s="48"/>
      <c r="R78" s="48"/>
      <c r="S78" s="48"/>
      <c r="T78" s="48"/>
      <c r="U78" s="48"/>
      <c r="V78" s="48"/>
      <c r="W78" s="48"/>
      <c r="X78" s="48"/>
    </row>
    <row r="79" spans="1:29" ht="36" x14ac:dyDescent="0.3">
      <c r="A79" s="36" t="s">
        <v>107</v>
      </c>
      <c r="B79" s="133" t="s">
        <v>259</v>
      </c>
      <c r="C79" s="46">
        <v>407</v>
      </c>
      <c r="D79" s="46"/>
      <c r="E79" s="50">
        <f>SUM(F79:X79)</f>
        <v>0</v>
      </c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</row>
    <row r="80" spans="1:29" ht="17.399999999999999" x14ac:dyDescent="0.3">
      <c r="A80" s="35" t="s">
        <v>108</v>
      </c>
      <c r="B80" s="8" t="s">
        <v>109</v>
      </c>
      <c r="C80" s="47">
        <v>100</v>
      </c>
      <c r="D80" s="47"/>
      <c r="E80" s="49">
        <f>E81+E82+E83</f>
        <v>0</v>
      </c>
      <c r="F80" s="49">
        <f t="shared" ref="F80:X80" si="32">F81+F82+F83</f>
        <v>0</v>
      </c>
      <c r="G80" s="49">
        <f t="shared" si="32"/>
        <v>0</v>
      </c>
      <c r="H80" s="49">
        <f t="shared" si="32"/>
        <v>0</v>
      </c>
      <c r="I80" s="49">
        <f t="shared" si="32"/>
        <v>0</v>
      </c>
      <c r="J80" s="49">
        <f t="shared" si="32"/>
        <v>0</v>
      </c>
      <c r="K80" s="49">
        <f t="shared" si="32"/>
        <v>0</v>
      </c>
      <c r="L80" s="49">
        <f t="shared" si="32"/>
        <v>0</v>
      </c>
      <c r="M80" s="49">
        <f t="shared" si="32"/>
        <v>0</v>
      </c>
      <c r="N80" s="49">
        <f t="shared" si="32"/>
        <v>0</v>
      </c>
      <c r="O80" s="49">
        <f t="shared" si="32"/>
        <v>0</v>
      </c>
      <c r="P80" s="49">
        <f t="shared" si="32"/>
        <v>0</v>
      </c>
      <c r="Q80" s="49">
        <f t="shared" si="32"/>
        <v>0</v>
      </c>
      <c r="R80" s="49">
        <f t="shared" si="32"/>
        <v>0</v>
      </c>
      <c r="S80" s="49">
        <f t="shared" si="32"/>
        <v>0</v>
      </c>
      <c r="T80" s="49">
        <f t="shared" si="32"/>
        <v>0</v>
      </c>
      <c r="U80" s="49">
        <f t="shared" si="32"/>
        <v>0</v>
      </c>
      <c r="V80" s="49">
        <f t="shared" si="32"/>
        <v>0</v>
      </c>
      <c r="W80" s="49">
        <f t="shared" si="32"/>
        <v>0</v>
      </c>
      <c r="X80" s="49">
        <f t="shared" si="32"/>
        <v>0</v>
      </c>
    </row>
    <row r="81" spans="1:24" ht="36" x14ac:dyDescent="0.3">
      <c r="A81" s="36" t="s">
        <v>111</v>
      </c>
      <c r="B81" s="5" t="s">
        <v>110</v>
      </c>
      <c r="C81" s="46"/>
      <c r="D81" s="46"/>
      <c r="E81" s="50">
        <f>SUM(F81:X81)</f>
        <v>0</v>
      </c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</row>
    <row r="82" spans="1:24" ht="18" x14ac:dyDescent="0.3">
      <c r="A82" s="36" t="s">
        <v>112</v>
      </c>
      <c r="B82" s="5" t="s">
        <v>113</v>
      </c>
      <c r="C82" s="46"/>
      <c r="D82" s="46"/>
      <c r="E82" s="50">
        <f>SUM(F82:X82)</f>
        <v>0</v>
      </c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</row>
    <row r="83" spans="1:24" ht="18" x14ac:dyDescent="0.3">
      <c r="A83" s="36" t="s">
        <v>115</v>
      </c>
      <c r="B83" s="5" t="s">
        <v>114</v>
      </c>
      <c r="C83" s="46"/>
      <c r="D83" s="46"/>
      <c r="E83" s="50">
        <f>SUM(F83:X83)</f>
        <v>0</v>
      </c>
      <c r="F83" s="48"/>
      <c r="G83" s="48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/>
      <c r="W83" s="48"/>
      <c r="X83" s="48"/>
    </row>
    <row r="84" spans="1:24" ht="17.399999999999999" x14ac:dyDescent="0.3">
      <c r="A84" s="35" t="s">
        <v>116</v>
      </c>
      <c r="B84" s="8" t="s">
        <v>117</v>
      </c>
      <c r="C84" s="47" t="s">
        <v>19</v>
      </c>
      <c r="D84" s="47"/>
      <c r="E84" s="49">
        <f>E85</f>
        <v>0</v>
      </c>
      <c r="F84" s="49">
        <f t="shared" ref="F84:X84" si="33">F85</f>
        <v>0</v>
      </c>
      <c r="G84" s="49">
        <f t="shared" si="33"/>
        <v>0</v>
      </c>
      <c r="H84" s="49">
        <f t="shared" si="33"/>
        <v>0</v>
      </c>
      <c r="I84" s="49">
        <f t="shared" si="33"/>
        <v>0</v>
      </c>
      <c r="J84" s="49">
        <f t="shared" si="33"/>
        <v>0</v>
      </c>
      <c r="K84" s="49">
        <f t="shared" si="33"/>
        <v>0</v>
      </c>
      <c r="L84" s="49">
        <f t="shared" si="33"/>
        <v>0</v>
      </c>
      <c r="M84" s="49">
        <f t="shared" si="33"/>
        <v>0</v>
      </c>
      <c r="N84" s="49">
        <f t="shared" si="33"/>
        <v>0</v>
      </c>
      <c r="O84" s="49">
        <f t="shared" si="33"/>
        <v>0</v>
      </c>
      <c r="P84" s="49">
        <f t="shared" si="33"/>
        <v>0</v>
      </c>
      <c r="Q84" s="49">
        <f t="shared" si="33"/>
        <v>0</v>
      </c>
      <c r="R84" s="49">
        <f t="shared" si="33"/>
        <v>0</v>
      </c>
      <c r="S84" s="49">
        <f t="shared" si="33"/>
        <v>0</v>
      </c>
      <c r="T84" s="49">
        <f t="shared" si="33"/>
        <v>0</v>
      </c>
      <c r="U84" s="49">
        <f t="shared" si="33"/>
        <v>0</v>
      </c>
      <c r="V84" s="49">
        <f t="shared" si="33"/>
        <v>0</v>
      </c>
      <c r="W84" s="49">
        <f t="shared" si="33"/>
        <v>0</v>
      </c>
      <c r="X84" s="49">
        <f t="shared" si="33"/>
        <v>0</v>
      </c>
    </row>
    <row r="85" spans="1:24" ht="36" x14ac:dyDescent="0.3">
      <c r="A85" s="36" t="s">
        <v>119</v>
      </c>
      <c r="B85" s="5" t="s">
        <v>118</v>
      </c>
      <c r="C85" s="46">
        <v>610</v>
      </c>
      <c r="D85" s="46"/>
      <c r="E85" s="48">
        <f>SUM(F85:X85)</f>
        <v>0</v>
      </c>
      <c r="F85" s="48"/>
      <c r="G85" s="48"/>
      <c r="H85" s="48"/>
      <c r="I85" s="48"/>
      <c r="J85" s="48"/>
      <c r="K85" s="48"/>
      <c r="L85" s="48"/>
      <c r="M85" s="48"/>
      <c r="N85" s="48"/>
      <c r="O85" s="48"/>
      <c r="P85" s="48"/>
      <c r="Q85" s="48"/>
      <c r="R85" s="48"/>
      <c r="S85" s="48"/>
      <c r="T85" s="48"/>
      <c r="U85" s="48"/>
      <c r="V85" s="48"/>
      <c r="W85" s="48"/>
      <c r="X85" s="48"/>
    </row>
  </sheetData>
  <mergeCells count="10">
    <mergeCell ref="A1:X1"/>
    <mergeCell ref="A2:A3"/>
    <mergeCell ref="B2:B3"/>
    <mergeCell ref="C2:C3"/>
    <mergeCell ref="D2:D3"/>
    <mergeCell ref="E2:E3"/>
    <mergeCell ref="F2:F3"/>
    <mergeCell ref="G2:P2"/>
    <mergeCell ref="Q2:Q3"/>
    <mergeCell ref="R2:X2"/>
  </mergeCells>
  <pageMargins left="0.3" right="0.27" top="0.33" bottom="0.32" header="0.31496062992125984" footer="0.31496062992125984"/>
  <pageSetup paperSize="9" scale="45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85"/>
  <sheetViews>
    <sheetView topLeftCell="A98" zoomScale="80" zoomScaleNormal="80" workbookViewId="0">
      <selection activeCell="D31" sqref="D31"/>
    </sheetView>
  </sheetViews>
  <sheetFormatPr defaultRowHeight="14.4" x14ac:dyDescent="0.3"/>
  <cols>
    <col min="1" max="1" width="78.33203125" style="2" customWidth="1"/>
    <col min="2" max="2" width="12" style="6" customWidth="1"/>
    <col min="3" max="3" width="16.5546875" style="3" customWidth="1"/>
    <col min="4" max="4" width="13.109375" style="1" customWidth="1"/>
    <col min="5" max="5" width="23.44140625" style="1" customWidth="1"/>
    <col min="6" max="21" width="8.88671875" style="143"/>
  </cols>
  <sheetData>
    <row r="1" spans="1:21" ht="52.5" customHeight="1" x14ac:dyDescent="0.3">
      <c r="A1" s="204" t="s">
        <v>190</v>
      </c>
      <c r="B1" s="204"/>
      <c r="C1" s="204"/>
      <c r="D1" s="204"/>
      <c r="E1" s="204"/>
    </row>
    <row r="2" spans="1:21" s="4" customFormat="1" ht="60.6" customHeight="1" x14ac:dyDescent="0.3">
      <c r="A2" s="201" t="s">
        <v>11</v>
      </c>
      <c r="B2" s="202" t="s">
        <v>12</v>
      </c>
      <c r="C2" s="201" t="s">
        <v>13</v>
      </c>
      <c r="D2" s="201" t="s">
        <v>201</v>
      </c>
      <c r="E2" s="201" t="s">
        <v>204</v>
      </c>
      <c r="F2" s="144"/>
      <c r="G2" s="144"/>
      <c r="H2" s="144"/>
      <c r="I2" s="144"/>
      <c r="J2" s="144"/>
      <c r="K2" s="144"/>
      <c r="L2" s="144"/>
      <c r="M2" s="144"/>
      <c r="N2" s="144"/>
      <c r="O2" s="144"/>
      <c r="P2" s="144"/>
      <c r="Q2" s="144"/>
      <c r="R2" s="144"/>
      <c r="S2" s="144"/>
      <c r="T2" s="144"/>
      <c r="U2" s="144"/>
    </row>
    <row r="3" spans="1:21" s="4" customFormat="1" ht="219.6" customHeight="1" x14ac:dyDescent="0.3">
      <c r="A3" s="201"/>
      <c r="B3" s="202"/>
      <c r="C3" s="201"/>
      <c r="D3" s="201"/>
      <c r="E3" s="201"/>
      <c r="F3" s="144"/>
      <c r="G3" s="144"/>
      <c r="H3" s="144"/>
      <c r="I3" s="144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</row>
    <row r="4" spans="1:21" x14ac:dyDescent="0.3">
      <c r="A4" s="30">
        <v>1</v>
      </c>
      <c r="B4" s="7">
        <v>2</v>
      </c>
      <c r="C4" s="44">
        <v>3</v>
      </c>
      <c r="D4" s="44">
        <v>4</v>
      </c>
      <c r="E4" s="44">
        <v>5</v>
      </c>
    </row>
    <row r="5" spans="1:21" ht="17.399999999999999" x14ac:dyDescent="0.3">
      <c r="A5" s="60" t="s">
        <v>17</v>
      </c>
      <c r="B5" s="7" t="s">
        <v>18</v>
      </c>
      <c r="C5" s="44" t="s">
        <v>19</v>
      </c>
      <c r="D5" s="44" t="s">
        <v>19</v>
      </c>
      <c r="E5" s="50"/>
    </row>
    <row r="6" spans="1:21" ht="17.399999999999999" x14ac:dyDescent="0.3">
      <c r="A6" s="60" t="s">
        <v>20</v>
      </c>
      <c r="B6" s="7" t="s">
        <v>21</v>
      </c>
      <c r="C6" s="44" t="s">
        <v>19</v>
      </c>
      <c r="D6" s="44" t="s">
        <v>19</v>
      </c>
      <c r="E6" s="50"/>
    </row>
    <row r="7" spans="1:21" ht="20.399999999999999" x14ac:dyDescent="0.3">
      <c r="A7" s="31" t="s">
        <v>22</v>
      </c>
      <c r="B7" s="29" t="s">
        <v>28</v>
      </c>
      <c r="C7" s="66"/>
      <c r="D7" s="66"/>
      <c r="E7" s="51">
        <f>+E8+E10+E14+E17+E21+E25</f>
        <v>0</v>
      </c>
    </row>
    <row r="8" spans="1:21" ht="34.799999999999997" x14ac:dyDescent="0.3">
      <c r="A8" s="35" t="s">
        <v>202</v>
      </c>
      <c r="B8" s="8" t="s">
        <v>29</v>
      </c>
      <c r="C8" s="47">
        <v>120</v>
      </c>
      <c r="D8" s="47"/>
      <c r="E8" s="70">
        <f>E9</f>
        <v>0</v>
      </c>
    </row>
    <row r="9" spans="1:21" ht="18" x14ac:dyDescent="0.3">
      <c r="A9" s="36" t="s">
        <v>209</v>
      </c>
      <c r="B9" s="5" t="s">
        <v>30</v>
      </c>
      <c r="C9" s="46"/>
      <c r="D9" s="46"/>
      <c r="E9" s="48"/>
    </row>
    <row r="10" spans="1:21" ht="34.799999999999997" x14ac:dyDescent="0.3">
      <c r="A10" s="35" t="s">
        <v>24</v>
      </c>
      <c r="B10" s="8" t="s">
        <v>31</v>
      </c>
      <c r="C10" s="47">
        <v>130</v>
      </c>
      <c r="D10" s="47"/>
      <c r="E10" s="49">
        <f>+E11+E12+E13</f>
        <v>0</v>
      </c>
    </row>
    <row r="11" spans="1:21" ht="72" x14ac:dyDescent="0.3">
      <c r="A11" s="39" t="s">
        <v>32</v>
      </c>
      <c r="B11" s="5" t="s">
        <v>33</v>
      </c>
      <c r="C11" s="46">
        <v>130</v>
      </c>
      <c r="D11" s="48"/>
      <c r="E11" s="48"/>
    </row>
    <row r="12" spans="1:21" ht="54" x14ac:dyDescent="0.3">
      <c r="A12" s="36" t="s">
        <v>25</v>
      </c>
      <c r="B12" s="5" t="s">
        <v>34</v>
      </c>
      <c r="C12" s="46">
        <v>130</v>
      </c>
      <c r="D12" s="46"/>
      <c r="E12" s="48"/>
    </row>
    <row r="13" spans="1:21" ht="18" x14ac:dyDescent="0.3">
      <c r="A13" s="36" t="s">
        <v>200</v>
      </c>
      <c r="B13" s="5" t="s">
        <v>199</v>
      </c>
      <c r="C13" s="46">
        <v>130</v>
      </c>
      <c r="D13" s="46"/>
      <c r="E13" s="48"/>
    </row>
    <row r="14" spans="1:21" ht="34.799999999999997" x14ac:dyDescent="0.3">
      <c r="A14" s="35" t="s">
        <v>26</v>
      </c>
      <c r="B14" s="8" t="s">
        <v>35</v>
      </c>
      <c r="C14" s="47">
        <v>140</v>
      </c>
      <c r="D14" s="47"/>
      <c r="E14" s="49">
        <f>+E15+E16</f>
        <v>0</v>
      </c>
    </row>
    <row r="15" spans="1:21" ht="18" x14ac:dyDescent="0.3">
      <c r="A15" s="36" t="s">
        <v>23</v>
      </c>
      <c r="B15" s="5" t="s">
        <v>36</v>
      </c>
      <c r="C15" s="46">
        <v>140</v>
      </c>
      <c r="D15" s="46"/>
      <c r="E15" s="48"/>
    </row>
    <row r="16" spans="1:21" ht="18" x14ac:dyDescent="0.3">
      <c r="A16" s="36"/>
      <c r="B16" s="5"/>
      <c r="C16" s="46"/>
      <c r="D16" s="46"/>
      <c r="E16" s="48"/>
    </row>
    <row r="17" spans="1:8" ht="17.399999999999999" x14ac:dyDescent="0.3">
      <c r="A17" s="35" t="s">
        <v>27</v>
      </c>
      <c r="B17" s="8" t="s">
        <v>37</v>
      </c>
      <c r="C17" s="47">
        <v>150</v>
      </c>
      <c r="D17" s="47"/>
      <c r="E17" s="49">
        <f>E18+E19</f>
        <v>0</v>
      </c>
    </row>
    <row r="18" spans="1:8" ht="27.6" x14ac:dyDescent="0.3">
      <c r="A18" s="89" t="s">
        <v>208</v>
      </c>
      <c r="B18" s="5" t="s">
        <v>216</v>
      </c>
      <c r="C18" s="46">
        <v>150</v>
      </c>
      <c r="D18" s="46"/>
      <c r="E18" s="48"/>
    </row>
    <row r="19" spans="1:8" x14ac:dyDescent="0.3">
      <c r="A19" s="90" t="s">
        <v>40</v>
      </c>
      <c r="B19" s="5" t="s">
        <v>217</v>
      </c>
      <c r="C19" s="46">
        <v>150</v>
      </c>
      <c r="D19" s="46"/>
      <c r="E19" s="48"/>
    </row>
    <row r="20" spans="1:8" x14ac:dyDescent="0.3">
      <c r="A20" s="125"/>
      <c r="B20" s="123"/>
      <c r="C20" s="124"/>
      <c r="D20" s="46"/>
      <c r="E20" s="48"/>
    </row>
    <row r="21" spans="1:8" ht="17.399999999999999" x14ac:dyDescent="0.3">
      <c r="A21" s="35" t="s">
        <v>38</v>
      </c>
      <c r="B21" s="8" t="s">
        <v>39</v>
      </c>
      <c r="C21" s="47">
        <v>180</v>
      </c>
      <c r="D21" s="47"/>
      <c r="E21" s="49">
        <f>+E22+E23+E24</f>
        <v>0</v>
      </c>
    </row>
    <row r="22" spans="1:8" ht="36" x14ac:dyDescent="0.3">
      <c r="A22" s="39" t="s">
        <v>218</v>
      </c>
      <c r="B22" s="123"/>
      <c r="C22" s="124"/>
      <c r="D22" s="46"/>
      <c r="E22" s="48">
        <v>0</v>
      </c>
    </row>
    <row r="23" spans="1:8" ht="18" hidden="1" x14ac:dyDescent="0.3">
      <c r="A23" s="36"/>
      <c r="B23" s="5"/>
      <c r="C23" s="46"/>
      <c r="D23" s="48"/>
      <c r="E23" s="48">
        <v>0</v>
      </c>
    </row>
    <row r="24" spans="1:8" hidden="1" x14ac:dyDescent="0.3">
      <c r="A24" s="74"/>
      <c r="B24" s="5"/>
      <c r="C24" s="46"/>
      <c r="D24" s="48"/>
      <c r="E24" s="71"/>
    </row>
    <row r="25" spans="1:8" ht="34.799999999999997" x14ac:dyDescent="0.3">
      <c r="A25" s="35" t="s">
        <v>41</v>
      </c>
      <c r="B25" s="8" t="s">
        <v>42</v>
      </c>
      <c r="C25" s="47"/>
      <c r="D25" s="47"/>
      <c r="E25" s="156">
        <f>E26+E27</f>
        <v>0</v>
      </c>
    </row>
    <row r="26" spans="1:8" ht="18" x14ac:dyDescent="0.3">
      <c r="A26" s="36" t="s">
        <v>23</v>
      </c>
      <c r="B26" s="5"/>
      <c r="C26" s="46"/>
      <c r="D26" s="46"/>
      <c r="E26" s="48"/>
    </row>
    <row r="27" spans="1:8" ht="18" x14ac:dyDescent="0.3">
      <c r="A27" s="36"/>
      <c r="B27" s="5"/>
      <c r="C27" s="46"/>
      <c r="D27" s="46"/>
      <c r="E27" s="48"/>
    </row>
    <row r="28" spans="1:8" ht="18" x14ac:dyDescent="0.3">
      <c r="A28" s="36" t="s">
        <v>43</v>
      </c>
      <c r="B28" s="5" t="s">
        <v>44</v>
      </c>
      <c r="C28" s="46" t="s">
        <v>19</v>
      </c>
      <c r="D28" s="46"/>
      <c r="E28" s="157">
        <v>0</v>
      </c>
      <c r="F28" s="145"/>
      <c r="G28" s="145"/>
      <c r="H28" s="145"/>
    </row>
    <row r="29" spans="1:8" ht="15" hidden="1" customHeight="1" x14ac:dyDescent="0.3">
      <c r="A29" s="37" t="s">
        <v>191</v>
      </c>
      <c r="B29" s="5" t="s">
        <v>45</v>
      </c>
      <c r="C29" s="46">
        <v>510</v>
      </c>
      <c r="D29" s="46"/>
      <c r="E29" s="48" t="e">
        <f>#REF!+#REF!+#REF!+#REF!+#REF!+#REF!</f>
        <v>#REF!</v>
      </c>
    </row>
    <row r="30" spans="1:8" ht="36" x14ac:dyDescent="0.3">
      <c r="A30" s="36" t="s">
        <v>210</v>
      </c>
      <c r="B30" s="5" t="s">
        <v>45</v>
      </c>
      <c r="C30" s="46">
        <v>510</v>
      </c>
      <c r="D30" s="46"/>
      <c r="E30" s="48" t="s">
        <v>19</v>
      </c>
    </row>
    <row r="31" spans="1:8" ht="22.8" x14ac:dyDescent="0.3">
      <c r="A31" s="40" t="s">
        <v>46</v>
      </c>
      <c r="B31" s="41" t="s">
        <v>49</v>
      </c>
      <c r="C31" s="67" t="s">
        <v>19</v>
      </c>
      <c r="D31" s="67"/>
      <c r="E31" s="52">
        <f>E65</f>
        <v>0</v>
      </c>
    </row>
    <row r="32" spans="1:8" ht="34.799999999999997" x14ac:dyDescent="0.3">
      <c r="A32" s="42" t="s">
        <v>47</v>
      </c>
      <c r="B32" s="43" t="s">
        <v>50</v>
      </c>
      <c r="C32" s="68" t="s">
        <v>19</v>
      </c>
      <c r="D32" s="68"/>
      <c r="E32" s="49" t="s">
        <v>19</v>
      </c>
    </row>
    <row r="33" spans="1:5" ht="36" x14ac:dyDescent="0.3">
      <c r="A33" s="36" t="s">
        <v>48</v>
      </c>
      <c r="B33" s="5" t="s">
        <v>51</v>
      </c>
      <c r="C33" s="46">
        <v>111</v>
      </c>
      <c r="D33" s="46"/>
      <c r="E33" s="48" t="s">
        <v>19</v>
      </c>
    </row>
    <row r="34" spans="1:5" ht="36" x14ac:dyDescent="0.3">
      <c r="A34" s="36" t="s">
        <v>52</v>
      </c>
      <c r="B34" s="5" t="s">
        <v>53</v>
      </c>
      <c r="C34" s="46">
        <v>112</v>
      </c>
      <c r="D34" s="46"/>
      <c r="E34" s="48" t="s">
        <v>19</v>
      </c>
    </row>
    <row r="35" spans="1:5" ht="36" x14ac:dyDescent="0.3">
      <c r="A35" s="36" t="s">
        <v>55</v>
      </c>
      <c r="B35" s="5" t="s">
        <v>54</v>
      </c>
      <c r="C35" s="46">
        <v>113</v>
      </c>
      <c r="D35" s="46"/>
      <c r="E35" s="48" t="s">
        <v>19</v>
      </c>
    </row>
    <row r="36" spans="1:5" ht="54" x14ac:dyDescent="0.3">
      <c r="A36" s="36" t="s">
        <v>56</v>
      </c>
      <c r="B36" s="5" t="s">
        <v>57</v>
      </c>
      <c r="C36" s="46">
        <v>119</v>
      </c>
      <c r="D36" s="46"/>
      <c r="E36" s="48" t="s">
        <v>19</v>
      </c>
    </row>
    <row r="37" spans="1:5" ht="36" x14ac:dyDescent="0.3">
      <c r="A37" s="36" t="s">
        <v>59</v>
      </c>
      <c r="B37" s="5" t="s">
        <v>58</v>
      </c>
      <c r="C37" s="46">
        <v>119</v>
      </c>
      <c r="D37" s="46"/>
      <c r="E37" s="48" t="s">
        <v>19</v>
      </c>
    </row>
    <row r="38" spans="1:5" ht="18" x14ac:dyDescent="0.3">
      <c r="A38" s="36" t="s">
        <v>60</v>
      </c>
      <c r="B38" s="5" t="s">
        <v>62</v>
      </c>
      <c r="C38" s="46">
        <v>119</v>
      </c>
      <c r="D38" s="46"/>
      <c r="E38" s="48" t="s">
        <v>19</v>
      </c>
    </row>
    <row r="39" spans="1:5" ht="36" x14ac:dyDescent="0.3">
      <c r="A39" s="36" t="s">
        <v>61</v>
      </c>
      <c r="B39" s="5" t="s">
        <v>63</v>
      </c>
      <c r="C39" s="46">
        <v>131</v>
      </c>
      <c r="D39" s="46"/>
      <c r="E39" s="48" t="s">
        <v>19</v>
      </c>
    </row>
    <row r="40" spans="1:5" ht="36" x14ac:dyDescent="0.3">
      <c r="A40" s="137" t="s">
        <v>219</v>
      </c>
      <c r="B40" s="123" t="s">
        <v>64</v>
      </c>
      <c r="C40" s="124">
        <v>133</v>
      </c>
      <c r="D40" s="124"/>
      <c r="E40" s="71"/>
    </row>
    <row r="41" spans="1:5" ht="36" x14ac:dyDescent="0.3">
      <c r="A41" s="137" t="s">
        <v>65</v>
      </c>
      <c r="B41" s="123" t="s">
        <v>67</v>
      </c>
      <c r="C41" s="124">
        <v>134</v>
      </c>
      <c r="D41" s="124"/>
      <c r="E41" s="71" t="s">
        <v>19</v>
      </c>
    </row>
    <row r="42" spans="1:5" ht="36" x14ac:dyDescent="0.3">
      <c r="A42" s="137" t="s">
        <v>66</v>
      </c>
      <c r="B42" s="123" t="s">
        <v>220</v>
      </c>
      <c r="C42" s="124">
        <v>139</v>
      </c>
      <c r="D42" s="124"/>
      <c r="E42" s="71" t="s">
        <v>19</v>
      </c>
    </row>
    <row r="43" spans="1:5" ht="36" x14ac:dyDescent="0.3">
      <c r="A43" s="137" t="s">
        <v>68</v>
      </c>
      <c r="B43" s="123" t="s">
        <v>221</v>
      </c>
      <c r="C43" s="124">
        <v>139</v>
      </c>
      <c r="D43" s="124"/>
      <c r="E43" s="71" t="s">
        <v>19</v>
      </c>
    </row>
    <row r="44" spans="1:5" ht="18" x14ac:dyDescent="0.3">
      <c r="A44" s="137"/>
      <c r="B44" s="123"/>
      <c r="C44" s="124">
        <v>139</v>
      </c>
      <c r="D44" s="124"/>
      <c r="E44" s="71" t="s">
        <v>19</v>
      </c>
    </row>
    <row r="45" spans="1:5" ht="17.399999999999999" x14ac:dyDescent="0.3">
      <c r="A45" s="35" t="s">
        <v>70</v>
      </c>
      <c r="B45" s="8" t="s">
        <v>69</v>
      </c>
      <c r="C45" s="47">
        <v>300</v>
      </c>
      <c r="D45" s="47"/>
      <c r="E45" s="49" t="s">
        <v>19</v>
      </c>
    </row>
    <row r="46" spans="1:5" ht="54" x14ac:dyDescent="0.3">
      <c r="A46" s="36" t="s">
        <v>71</v>
      </c>
      <c r="B46" s="5" t="s">
        <v>72</v>
      </c>
      <c r="C46" s="134">
        <v>320</v>
      </c>
      <c r="D46" s="46"/>
      <c r="E46" s="48" t="s">
        <v>19</v>
      </c>
    </row>
    <row r="47" spans="1:5" ht="54" x14ac:dyDescent="0.3">
      <c r="A47" s="36" t="s">
        <v>99</v>
      </c>
      <c r="B47" s="5" t="s">
        <v>73</v>
      </c>
      <c r="C47" s="46">
        <v>321</v>
      </c>
      <c r="D47" s="46"/>
      <c r="E47" s="48" t="s">
        <v>19</v>
      </c>
    </row>
    <row r="48" spans="1:5" ht="18" x14ac:dyDescent="0.3">
      <c r="A48" s="36"/>
      <c r="B48" s="5"/>
      <c r="C48" s="46"/>
      <c r="D48" s="46"/>
      <c r="E48" s="48"/>
    </row>
    <row r="49" spans="1:21" ht="36" x14ac:dyDescent="0.3">
      <c r="A49" s="36" t="s">
        <v>74</v>
      </c>
      <c r="B49" s="5" t="s">
        <v>75</v>
      </c>
      <c r="C49" s="46">
        <v>340</v>
      </c>
      <c r="D49" s="46"/>
      <c r="E49" s="48" t="s">
        <v>19</v>
      </c>
    </row>
    <row r="50" spans="1:21" ht="72" x14ac:dyDescent="0.3">
      <c r="A50" s="36" t="s">
        <v>77</v>
      </c>
      <c r="B50" s="5" t="s">
        <v>76</v>
      </c>
      <c r="C50" s="46">
        <v>350</v>
      </c>
      <c r="D50" s="46"/>
      <c r="E50" s="48" t="s">
        <v>19</v>
      </c>
    </row>
    <row r="51" spans="1:21" ht="18" x14ac:dyDescent="0.3">
      <c r="A51" s="136" t="s">
        <v>222</v>
      </c>
      <c r="B51" s="5" t="s">
        <v>78</v>
      </c>
      <c r="C51" s="46">
        <v>360</v>
      </c>
      <c r="D51" s="46"/>
      <c r="E51" s="48" t="s">
        <v>19</v>
      </c>
    </row>
    <row r="52" spans="1:21" ht="17.399999999999999" x14ac:dyDescent="0.3">
      <c r="A52" s="35" t="s">
        <v>80</v>
      </c>
      <c r="B52" s="8" t="s">
        <v>79</v>
      </c>
      <c r="C52" s="47">
        <v>850</v>
      </c>
      <c r="D52" s="47"/>
      <c r="E52" s="49" t="s">
        <v>19</v>
      </c>
    </row>
    <row r="53" spans="1:21" ht="36" x14ac:dyDescent="0.3">
      <c r="A53" s="36" t="s">
        <v>81</v>
      </c>
      <c r="B53" s="5" t="s">
        <v>82</v>
      </c>
      <c r="C53" s="46">
        <v>851</v>
      </c>
      <c r="D53" s="46"/>
      <c r="E53" s="48" t="s">
        <v>19</v>
      </c>
    </row>
    <row r="54" spans="1:21" ht="54" x14ac:dyDescent="0.3">
      <c r="A54" s="36" t="s">
        <v>84</v>
      </c>
      <c r="B54" s="5" t="s">
        <v>83</v>
      </c>
      <c r="C54" s="46">
        <v>852</v>
      </c>
      <c r="D54" s="46"/>
      <c r="E54" s="48" t="s">
        <v>19</v>
      </c>
    </row>
    <row r="55" spans="1:21" ht="36" x14ac:dyDescent="0.3">
      <c r="A55" s="36" t="s">
        <v>85</v>
      </c>
      <c r="B55" s="5" t="s">
        <v>86</v>
      </c>
      <c r="C55" s="46">
        <v>853</v>
      </c>
      <c r="D55" s="46"/>
      <c r="E55" s="48" t="s">
        <v>19</v>
      </c>
    </row>
    <row r="56" spans="1:21" ht="34.799999999999997" x14ac:dyDescent="0.3">
      <c r="A56" s="35" t="s">
        <v>88</v>
      </c>
      <c r="B56" s="8" t="s">
        <v>87</v>
      </c>
      <c r="C56" s="47" t="s">
        <v>19</v>
      </c>
      <c r="D56" s="47"/>
      <c r="E56" s="49" t="s">
        <v>19</v>
      </c>
    </row>
    <row r="57" spans="1:21" s="97" customFormat="1" ht="18" x14ac:dyDescent="0.3">
      <c r="A57" s="136" t="s">
        <v>223</v>
      </c>
      <c r="B57" s="126" t="s">
        <v>89</v>
      </c>
      <c r="C57" s="127">
        <v>613</v>
      </c>
      <c r="D57" s="96"/>
      <c r="E57" s="65"/>
      <c r="F57" s="143"/>
      <c r="G57" s="143"/>
      <c r="H57" s="143"/>
      <c r="I57" s="143"/>
      <c r="J57" s="143"/>
      <c r="K57" s="143"/>
      <c r="L57" s="143"/>
      <c r="M57" s="143"/>
      <c r="N57" s="143"/>
      <c r="O57" s="143"/>
      <c r="P57" s="143"/>
      <c r="Q57" s="143"/>
      <c r="R57" s="143"/>
      <c r="S57" s="143"/>
      <c r="T57" s="143"/>
      <c r="U57" s="143"/>
    </row>
    <row r="58" spans="1:21" s="97" customFormat="1" ht="18" x14ac:dyDescent="0.3">
      <c r="A58" s="136" t="s">
        <v>224</v>
      </c>
      <c r="B58" s="126" t="s">
        <v>90</v>
      </c>
      <c r="C58" s="127">
        <v>623</v>
      </c>
      <c r="D58" s="96"/>
      <c r="E58" s="65"/>
      <c r="F58" s="143"/>
      <c r="G58" s="143"/>
      <c r="H58" s="143"/>
      <c r="I58" s="143"/>
      <c r="J58" s="143"/>
      <c r="K58" s="143"/>
      <c r="L58" s="143"/>
      <c r="M58" s="143"/>
      <c r="N58" s="143"/>
      <c r="O58" s="143"/>
      <c r="P58" s="143"/>
      <c r="Q58" s="143"/>
      <c r="R58" s="143"/>
      <c r="S58" s="143"/>
      <c r="T58" s="143"/>
      <c r="U58" s="143"/>
    </row>
    <row r="59" spans="1:21" s="97" customFormat="1" ht="36" x14ac:dyDescent="0.3">
      <c r="A59" s="136" t="s">
        <v>231</v>
      </c>
      <c r="B59" s="126" t="s">
        <v>93</v>
      </c>
      <c r="C59" s="127">
        <v>634</v>
      </c>
      <c r="D59" s="96"/>
      <c r="E59" s="65"/>
      <c r="F59" s="143"/>
      <c r="G59" s="143"/>
      <c r="H59" s="143"/>
      <c r="I59" s="143"/>
      <c r="J59" s="143"/>
      <c r="K59" s="143"/>
      <c r="L59" s="143"/>
      <c r="M59" s="143"/>
      <c r="N59" s="143"/>
      <c r="O59" s="143"/>
      <c r="P59" s="143"/>
      <c r="Q59" s="143"/>
      <c r="R59" s="143"/>
      <c r="S59" s="143"/>
      <c r="T59" s="143"/>
      <c r="U59" s="143"/>
    </row>
    <row r="60" spans="1:21" ht="36" x14ac:dyDescent="0.3">
      <c r="A60" s="136" t="s">
        <v>226</v>
      </c>
      <c r="B60" s="126" t="s">
        <v>227</v>
      </c>
      <c r="C60" s="127">
        <v>810</v>
      </c>
      <c r="D60" s="46"/>
      <c r="E60" s="48" t="s">
        <v>19</v>
      </c>
    </row>
    <row r="61" spans="1:21" ht="18" x14ac:dyDescent="0.3">
      <c r="A61" s="136" t="s">
        <v>91</v>
      </c>
      <c r="B61" s="126" t="s">
        <v>228</v>
      </c>
      <c r="C61" s="127">
        <v>862</v>
      </c>
      <c r="D61" s="46"/>
      <c r="E61" s="48" t="s">
        <v>19</v>
      </c>
    </row>
    <row r="62" spans="1:21" ht="54" x14ac:dyDescent="0.3">
      <c r="A62" s="136" t="s">
        <v>92</v>
      </c>
      <c r="B62" s="126" t="s">
        <v>229</v>
      </c>
      <c r="C62" s="127">
        <v>863</v>
      </c>
      <c r="D62" s="46"/>
      <c r="E62" s="48" t="s">
        <v>19</v>
      </c>
    </row>
    <row r="63" spans="1:21" ht="34.799999999999997" x14ac:dyDescent="0.3">
      <c r="A63" s="35" t="s">
        <v>95</v>
      </c>
      <c r="B63" s="8" t="s">
        <v>96</v>
      </c>
      <c r="C63" s="47" t="s">
        <v>19</v>
      </c>
      <c r="D63" s="47"/>
      <c r="E63" s="49" t="s">
        <v>19</v>
      </c>
    </row>
    <row r="64" spans="1:21" ht="54" x14ac:dyDescent="0.3">
      <c r="A64" s="36" t="s">
        <v>98</v>
      </c>
      <c r="B64" s="5" t="s">
        <v>97</v>
      </c>
      <c r="C64" s="46">
        <v>831</v>
      </c>
      <c r="D64" s="46"/>
      <c r="E64" s="48" t="s">
        <v>19</v>
      </c>
    </row>
    <row r="65" spans="1:29" ht="17.399999999999999" x14ac:dyDescent="0.3">
      <c r="A65" s="35" t="s">
        <v>100</v>
      </c>
      <c r="B65" s="8" t="s">
        <v>94</v>
      </c>
      <c r="C65" s="47" t="s">
        <v>19</v>
      </c>
      <c r="D65" s="47"/>
      <c r="E65" s="131">
        <f>+E66+E67+E68+E69+E75+E76+E77</f>
        <v>0</v>
      </c>
      <c r="F65" s="146"/>
      <c r="G65" s="146"/>
      <c r="H65" s="146"/>
      <c r="I65" s="146"/>
      <c r="J65" s="146"/>
      <c r="K65" s="146"/>
      <c r="L65" s="146"/>
      <c r="M65" s="146"/>
      <c r="N65" s="146"/>
      <c r="O65" s="146"/>
      <c r="P65" s="146"/>
      <c r="Q65" s="146"/>
      <c r="R65" s="146"/>
      <c r="S65" s="146"/>
      <c r="T65" s="146"/>
      <c r="U65" s="146"/>
      <c r="Y65" t="s">
        <v>260</v>
      </c>
    </row>
    <row r="66" spans="1:29" ht="67.2" customHeight="1" x14ac:dyDescent="0.3">
      <c r="A66" s="113" t="s">
        <v>254</v>
      </c>
      <c r="B66" s="5" t="s">
        <v>101</v>
      </c>
      <c r="C66" s="46">
        <v>241</v>
      </c>
      <c r="D66" s="46"/>
      <c r="E66" s="48"/>
      <c r="AA66" s="97"/>
      <c r="AB66" s="97"/>
      <c r="AC66" s="114"/>
    </row>
    <row r="67" spans="1:29" ht="18" hidden="1" x14ac:dyDescent="0.3">
      <c r="A67" s="36"/>
      <c r="B67" s="5"/>
      <c r="C67" s="46"/>
      <c r="D67" s="46"/>
      <c r="E67" s="48"/>
      <c r="AA67" s="97"/>
      <c r="AB67" s="97"/>
      <c r="AC67" s="97"/>
    </row>
    <row r="68" spans="1:29" ht="36" x14ac:dyDescent="0.3">
      <c r="A68" s="36" t="s">
        <v>103</v>
      </c>
      <c r="B68" s="5" t="s">
        <v>102</v>
      </c>
      <c r="C68" s="46">
        <v>243</v>
      </c>
      <c r="D68" s="46"/>
      <c r="E68" s="48"/>
      <c r="AA68" s="97"/>
      <c r="AB68" s="97"/>
      <c r="AC68" s="97"/>
    </row>
    <row r="69" spans="1:29" ht="18" x14ac:dyDescent="0.3">
      <c r="A69" s="63" t="s">
        <v>104</v>
      </c>
      <c r="B69" s="64" t="s">
        <v>105</v>
      </c>
      <c r="C69" s="69">
        <v>244</v>
      </c>
      <c r="D69" s="69"/>
      <c r="E69" s="70">
        <f>SUM(F69:X69)</f>
        <v>0</v>
      </c>
    </row>
    <row r="70" spans="1:29" ht="18" x14ac:dyDescent="0.3">
      <c r="A70" s="38" t="s">
        <v>121</v>
      </c>
      <c r="B70" s="5"/>
      <c r="C70" s="46"/>
      <c r="D70" s="46"/>
      <c r="E70" s="48"/>
    </row>
    <row r="71" spans="1:29" ht="18" x14ac:dyDescent="0.3">
      <c r="A71" s="38" t="s">
        <v>123</v>
      </c>
      <c r="B71" s="5" t="s">
        <v>127</v>
      </c>
      <c r="C71" s="46">
        <v>244</v>
      </c>
      <c r="D71" s="46"/>
      <c r="E71" s="48"/>
    </row>
    <row r="72" spans="1:29" ht="18" x14ac:dyDescent="0.3">
      <c r="A72" s="38" t="s">
        <v>124</v>
      </c>
      <c r="B72" s="5" t="s">
        <v>128</v>
      </c>
      <c r="C72" s="46">
        <v>244</v>
      </c>
      <c r="D72" s="46"/>
      <c r="E72" s="48"/>
    </row>
    <row r="73" spans="1:29" ht="18" x14ac:dyDescent="0.3">
      <c r="A73" s="38" t="s">
        <v>125</v>
      </c>
      <c r="B73" s="5" t="s">
        <v>129</v>
      </c>
      <c r="C73" s="46">
        <v>244</v>
      </c>
      <c r="D73" s="46"/>
      <c r="E73" s="48"/>
    </row>
    <row r="74" spans="1:29" ht="18" x14ac:dyDescent="0.3">
      <c r="A74" s="38" t="s">
        <v>126</v>
      </c>
      <c r="B74" s="5"/>
      <c r="C74" s="46"/>
      <c r="D74" s="46"/>
      <c r="E74" s="48">
        <f>SUM(F74:X74)</f>
        <v>0</v>
      </c>
    </row>
    <row r="75" spans="1:29" ht="54" x14ac:dyDescent="0.3">
      <c r="A75" s="139" t="s">
        <v>255</v>
      </c>
      <c r="B75" s="133" t="s">
        <v>122</v>
      </c>
      <c r="C75" s="134">
        <v>246</v>
      </c>
      <c r="D75" s="134"/>
      <c r="E75" s="142">
        <f>SUM(F75:X75)</f>
        <v>0</v>
      </c>
    </row>
    <row r="76" spans="1:29" ht="18" x14ac:dyDescent="0.3">
      <c r="A76" s="101" t="s">
        <v>248</v>
      </c>
      <c r="B76" s="133" t="s">
        <v>256</v>
      </c>
      <c r="C76" s="69">
        <v>247</v>
      </c>
      <c r="D76" s="69"/>
      <c r="E76" s="70">
        <f>SUM(F76:H76)</f>
        <v>0</v>
      </c>
    </row>
    <row r="77" spans="1:29" ht="36" x14ac:dyDescent="0.3">
      <c r="A77" s="36" t="s">
        <v>120</v>
      </c>
      <c r="B77" s="133" t="s">
        <v>257</v>
      </c>
      <c r="C77" s="46">
        <v>400</v>
      </c>
      <c r="D77" s="46"/>
      <c r="E77" s="48"/>
    </row>
    <row r="78" spans="1:29" ht="54" x14ac:dyDescent="0.3">
      <c r="A78" s="36" t="s">
        <v>106</v>
      </c>
      <c r="B78" s="133" t="s">
        <v>258</v>
      </c>
      <c r="C78" s="46">
        <v>406</v>
      </c>
      <c r="D78" s="46"/>
      <c r="E78" s="48"/>
    </row>
    <row r="79" spans="1:29" ht="36" x14ac:dyDescent="0.3">
      <c r="A79" s="36" t="s">
        <v>107</v>
      </c>
      <c r="B79" s="133" t="s">
        <v>259</v>
      </c>
      <c r="C79" s="46">
        <v>407</v>
      </c>
      <c r="D79" s="46"/>
      <c r="E79" s="48"/>
    </row>
    <row r="80" spans="1:29" ht="17.399999999999999" x14ac:dyDescent="0.3">
      <c r="A80" s="35" t="s">
        <v>108</v>
      </c>
      <c r="B80" s="8" t="s">
        <v>109</v>
      </c>
      <c r="C80" s="47">
        <v>100</v>
      </c>
      <c r="D80" s="47"/>
      <c r="E80" s="49" t="s">
        <v>19</v>
      </c>
    </row>
    <row r="81" spans="1:5" ht="36" x14ac:dyDescent="0.3">
      <c r="A81" s="36" t="s">
        <v>111</v>
      </c>
      <c r="B81" s="5" t="s">
        <v>110</v>
      </c>
      <c r="C81" s="46"/>
      <c r="D81" s="46"/>
      <c r="E81" s="48" t="s">
        <v>19</v>
      </c>
    </row>
    <row r="82" spans="1:5" ht="18" x14ac:dyDescent="0.3">
      <c r="A82" s="36" t="s">
        <v>112</v>
      </c>
      <c r="B82" s="5" t="s">
        <v>113</v>
      </c>
      <c r="C82" s="46"/>
      <c r="D82" s="46"/>
      <c r="E82" s="48" t="s">
        <v>19</v>
      </c>
    </row>
    <row r="83" spans="1:5" ht="18" x14ac:dyDescent="0.3">
      <c r="A83" s="36" t="s">
        <v>115</v>
      </c>
      <c r="B83" s="5" t="s">
        <v>114</v>
      </c>
      <c r="C83" s="46"/>
      <c r="D83" s="46"/>
      <c r="E83" s="48" t="s">
        <v>19</v>
      </c>
    </row>
    <row r="84" spans="1:5" ht="17.399999999999999" x14ac:dyDescent="0.3">
      <c r="A84" s="35" t="s">
        <v>116</v>
      </c>
      <c r="B84" s="8" t="s">
        <v>117</v>
      </c>
      <c r="C84" s="47" t="s">
        <v>19</v>
      </c>
      <c r="D84" s="47"/>
      <c r="E84" s="49" t="s">
        <v>19</v>
      </c>
    </row>
    <row r="85" spans="1:5" ht="36" x14ac:dyDescent="0.3">
      <c r="A85" s="36" t="s">
        <v>119</v>
      </c>
      <c r="B85" s="5" t="s">
        <v>118</v>
      </c>
      <c r="C85" s="46">
        <v>610</v>
      </c>
      <c r="D85" s="46"/>
      <c r="E85" s="48" t="s">
        <v>19</v>
      </c>
    </row>
  </sheetData>
  <mergeCells count="6">
    <mergeCell ref="A1:E1"/>
    <mergeCell ref="A2:A3"/>
    <mergeCell ref="B2:B3"/>
    <mergeCell ref="C2:C3"/>
    <mergeCell ref="D2:D3"/>
    <mergeCell ref="E2:E3"/>
  </mergeCells>
  <pageMargins left="0.43307086614173229" right="0.39370078740157483" top="0.31496062992125984" bottom="0.31496062992125984" header="0.31496062992125984" footer="0.31496062992125984"/>
  <pageSetup paperSize="9" scale="43" fitToHeight="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5"/>
  <sheetViews>
    <sheetView workbookViewId="0">
      <pane xSplit="3" ySplit="5" topLeftCell="G27" activePane="bottomRight" state="frozen"/>
      <selection pane="topRight" activeCell="D1" sqref="D1"/>
      <selection pane="bottomLeft" activeCell="A6" sqref="A6"/>
      <selection pane="bottomRight" activeCell="I53" sqref="I53"/>
    </sheetView>
  </sheetViews>
  <sheetFormatPr defaultRowHeight="14.4" x14ac:dyDescent="0.3"/>
  <cols>
    <col min="1" max="1" width="12.109375" style="1" customWidth="1"/>
    <col min="2" max="2" width="66.33203125" style="1" customWidth="1"/>
    <col min="3" max="3" width="8.88671875" style="1"/>
    <col min="4" max="6" width="18" style="1" customWidth="1"/>
    <col min="7" max="7" width="15.88671875" style="1" customWidth="1"/>
    <col min="8" max="9" width="15.6640625" style="1" customWidth="1"/>
    <col min="10" max="10" width="22" style="1" customWidth="1"/>
  </cols>
  <sheetData>
    <row r="1" spans="1:10" ht="30" customHeight="1" x14ac:dyDescent="0.3">
      <c r="A1" s="207" t="s">
        <v>160</v>
      </c>
      <c r="B1" s="208"/>
      <c r="C1" s="208"/>
      <c r="D1" s="208"/>
      <c r="E1" s="208"/>
      <c r="F1" s="208"/>
      <c r="G1" s="208"/>
      <c r="H1" s="208"/>
      <c r="I1" s="208"/>
      <c r="J1" s="208"/>
    </row>
    <row r="2" spans="1:10" ht="14.4" customHeight="1" x14ac:dyDescent="0.3">
      <c r="A2" s="212" t="s">
        <v>130</v>
      </c>
      <c r="B2" s="212" t="s">
        <v>11</v>
      </c>
      <c r="C2" s="212" t="s">
        <v>131</v>
      </c>
      <c r="D2" s="212" t="s">
        <v>132</v>
      </c>
      <c r="E2" s="212" t="s">
        <v>13</v>
      </c>
      <c r="F2" s="215" t="s">
        <v>261</v>
      </c>
      <c r="G2" s="212" t="s">
        <v>16</v>
      </c>
      <c r="H2" s="212"/>
      <c r="I2" s="212"/>
      <c r="J2" s="212"/>
    </row>
    <row r="3" spans="1:10" ht="55.2" x14ac:dyDescent="0.3">
      <c r="A3" s="213"/>
      <c r="B3" s="213"/>
      <c r="C3" s="213"/>
      <c r="D3" s="213"/>
      <c r="E3" s="213"/>
      <c r="F3" s="216"/>
      <c r="G3" s="79" t="s">
        <v>275</v>
      </c>
      <c r="H3" s="79" t="s">
        <v>276</v>
      </c>
      <c r="I3" s="79" t="s">
        <v>277</v>
      </c>
      <c r="J3" s="79" t="s">
        <v>15</v>
      </c>
    </row>
    <row r="4" spans="1:10" x14ac:dyDescent="0.3">
      <c r="A4" s="77">
        <v>1</v>
      </c>
      <c r="B4" s="77">
        <v>2</v>
      </c>
      <c r="C4" s="77">
        <v>3</v>
      </c>
      <c r="D4" s="77">
        <v>4</v>
      </c>
      <c r="E4" s="92" t="s">
        <v>232</v>
      </c>
      <c r="F4" s="147" t="s">
        <v>262</v>
      </c>
      <c r="G4" s="77">
        <v>5</v>
      </c>
      <c r="H4" s="77">
        <v>6</v>
      </c>
      <c r="I4" s="77">
        <v>7</v>
      </c>
      <c r="J4" s="77">
        <v>8</v>
      </c>
    </row>
    <row r="5" spans="1:10" x14ac:dyDescent="0.3">
      <c r="A5" s="78">
        <v>1</v>
      </c>
      <c r="B5" s="86" t="s">
        <v>181</v>
      </c>
      <c r="C5" s="78">
        <v>26000</v>
      </c>
      <c r="D5" s="78" t="s">
        <v>133</v>
      </c>
      <c r="E5" s="94" t="s">
        <v>133</v>
      </c>
      <c r="F5" s="111" t="s">
        <v>133</v>
      </c>
      <c r="G5" s="148">
        <f>G15+G24+G33+G36+G40</f>
        <v>3619433.71</v>
      </c>
      <c r="H5" s="148">
        <v>0</v>
      </c>
      <c r="I5" s="148">
        <v>0</v>
      </c>
      <c r="J5" s="148">
        <f>J15+J24+J33+J36+J40</f>
        <v>0</v>
      </c>
    </row>
    <row r="6" spans="1:10" x14ac:dyDescent="0.3">
      <c r="A6" s="214" t="s">
        <v>134</v>
      </c>
      <c r="B6" s="80" t="s">
        <v>23</v>
      </c>
      <c r="C6" s="214">
        <v>26100</v>
      </c>
      <c r="D6" s="214" t="s">
        <v>133</v>
      </c>
      <c r="E6" s="214" t="s">
        <v>133</v>
      </c>
      <c r="F6" s="214" t="s">
        <v>133</v>
      </c>
      <c r="G6" s="209">
        <v>0</v>
      </c>
      <c r="H6" s="209"/>
      <c r="I6" s="209"/>
      <c r="J6" s="209"/>
    </row>
    <row r="7" spans="1:10" ht="158.4" x14ac:dyDescent="0.3">
      <c r="A7" s="214"/>
      <c r="B7" s="80" t="s">
        <v>182</v>
      </c>
      <c r="C7" s="214"/>
      <c r="D7" s="214"/>
      <c r="E7" s="214"/>
      <c r="F7" s="214"/>
      <c r="G7" s="209"/>
      <c r="H7" s="209"/>
      <c r="I7" s="209"/>
      <c r="J7" s="209"/>
    </row>
    <row r="8" spans="1:10" ht="43.2" x14ac:dyDescent="0.3">
      <c r="A8" s="80" t="s">
        <v>135</v>
      </c>
      <c r="B8" s="80" t="s">
        <v>183</v>
      </c>
      <c r="C8" s="80">
        <v>26200</v>
      </c>
      <c r="D8" s="80" t="s">
        <v>133</v>
      </c>
      <c r="E8" s="95" t="s">
        <v>133</v>
      </c>
      <c r="F8" s="110" t="s">
        <v>133</v>
      </c>
      <c r="G8" s="81">
        <v>0</v>
      </c>
      <c r="H8" s="81"/>
      <c r="I8" s="81"/>
      <c r="J8" s="81"/>
    </row>
    <row r="9" spans="1:10" ht="43.2" x14ac:dyDescent="0.3">
      <c r="A9" s="80" t="s">
        <v>136</v>
      </c>
      <c r="B9" s="80" t="s">
        <v>184</v>
      </c>
      <c r="C9" s="80">
        <v>26300</v>
      </c>
      <c r="D9" s="80" t="s">
        <v>133</v>
      </c>
      <c r="E9" s="95" t="s">
        <v>133</v>
      </c>
      <c r="F9" s="110" t="s">
        <v>133</v>
      </c>
      <c r="G9" s="105">
        <v>0</v>
      </c>
      <c r="H9" s="81">
        <v>0</v>
      </c>
      <c r="I9" s="81">
        <v>0</v>
      </c>
      <c r="J9" s="81"/>
    </row>
    <row r="10" spans="1:10" x14ac:dyDescent="0.3">
      <c r="A10" s="149" t="s">
        <v>233</v>
      </c>
      <c r="B10" s="149" t="s">
        <v>234</v>
      </c>
      <c r="C10" s="149">
        <v>26310</v>
      </c>
      <c r="D10" s="149" t="s">
        <v>235</v>
      </c>
      <c r="E10" s="149" t="s">
        <v>235</v>
      </c>
      <c r="F10" s="149" t="s">
        <v>235</v>
      </c>
      <c r="G10" s="150">
        <v>0</v>
      </c>
      <c r="H10" s="93"/>
      <c r="I10" s="93"/>
      <c r="J10" s="93"/>
    </row>
    <row r="11" spans="1:10" x14ac:dyDescent="0.3">
      <c r="A11" s="149"/>
      <c r="B11" s="149" t="s">
        <v>121</v>
      </c>
      <c r="C11" s="149" t="s">
        <v>236</v>
      </c>
      <c r="D11" s="149"/>
      <c r="E11" s="149"/>
      <c r="F11" s="149"/>
      <c r="G11" s="150"/>
      <c r="H11" s="93"/>
      <c r="I11" s="93"/>
      <c r="J11" s="93"/>
    </row>
    <row r="12" spans="1:10" x14ac:dyDescent="0.3">
      <c r="A12" s="151"/>
      <c r="B12" s="151" t="s">
        <v>121</v>
      </c>
      <c r="C12" s="151" t="s">
        <v>263</v>
      </c>
      <c r="D12" s="151"/>
      <c r="E12" s="151"/>
      <c r="F12" s="151"/>
      <c r="G12" s="152"/>
      <c r="H12" s="152"/>
      <c r="I12" s="152"/>
      <c r="J12" s="152"/>
    </row>
    <row r="13" spans="1:10" x14ac:dyDescent="0.3">
      <c r="A13" s="149" t="s">
        <v>237</v>
      </c>
      <c r="B13" s="149" t="s">
        <v>238</v>
      </c>
      <c r="C13" s="149">
        <v>26320</v>
      </c>
      <c r="D13" s="149" t="s">
        <v>235</v>
      </c>
      <c r="E13" s="149" t="s">
        <v>235</v>
      </c>
      <c r="F13" s="149" t="s">
        <v>235</v>
      </c>
      <c r="G13" s="150">
        <v>0</v>
      </c>
      <c r="H13" s="93"/>
      <c r="I13" s="93"/>
      <c r="J13" s="93"/>
    </row>
    <row r="14" spans="1:10" ht="43.2" x14ac:dyDescent="0.3">
      <c r="A14" s="80" t="s">
        <v>137</v>
      </c>
      <c r="B14" s="80" t="s">
        <v>185</v>
      </c>
      <c r="C14" s="80">
        <v>26400</v>
      </c>
      <c r="D14" s="80" t="s">
        <v>133</v>
      </c>
      <c r="E14" s="95" t="s">
        <v>133</v>
      </c>
      <c r="F14" s="110" t="s">
        <v>133</v>
      </c>
      <c r="G14" s="84">
        <f>G5-G9</f>
        <v>3619433.71</v>
      </c>
      <c r="H14" s="165">
        <f t="shared" ref="H14:I14" si="0">H5-H9</f>
        <v>0</v>
      </c>
      <c r="I14" s="165">
        <f t="shared" si="0"/>
        <v>0</v>
      </c>
      <c r="J14" s="81"/>
    </row>
    <row r="15" spans="1:10" x14ac:dyDescent="0.3">
      <c r="A15" s="210" t="s">
        <v>194</v>
      </c>
      <c r="B15" s="78" t="s">
        <v>23</v>
      </c>
      <c r="C15" s="211">
        <v>26410</v>
      </c>
      <c r="D15" s="211" t="s">
        <v>133</v>
      </c>
      <c r="E15" s="211" t="s">
        <v>133</v>
      </c>
      <c r="F15" s="211" t="s">
        <v>133</v>
      </c>
      <c r="G15" s="217">
        <f>+G17+G19</f>
        <v>2025433.71</v>
      </c>
      <c r="H15" s="217">
        <f>+H17+H19</f>
        <v>0</v>
      </c>
      <c r="I15" s="217">
        <f t="shared" ref="I15:J15" si="1">+I17+I19</f>
        <v>0</v>
      </c>
      <c r="J15" s="217">
        <f t="shared" si="1"/>
        <v>0</v>
      </c>
    </row>
    <row r="16" spans="1:10" ht="27.6" x14ac:dyDescent="0.3">
      <c r="A16" s="210"/>
      <c r="B16" s="78" t="s">
        <v>138</v>
      </c>
      <c r="C16" s="211"/>
      <c r="D16" s="211"/>
      <c r="E16" s="211"/>
      <c r="F16" s="211"/>
      <c r="G16" s="217"/>
      <c r="H16" s="217"/>
      <c r="I16" s="217"/>
      <c r="J16" s="217"/>
    </row>
    <row r="17" spans="1:11" x14ac:dyDescent="0.3">
      <c r="A17" s="205" t="s">
        <v>139</v>
      </c>
      <c r="B17" s="77" t="s">
        <v>23</v>
      </c>
      <c r="C17" s="205">
        <v>26411</v>
      </c>
      <c r="D17" s="205" t="s">
        <v>133</v>
      </c>
      <c r="E17" s="205" t="s">
        <v>133</v>
      </c>
      <c r="F17" s="205" t="s">
        <v>133</v>
      </c>
      <c r="G17" s="206">
        <v>0</v>
      </c>
      <c r="H17" s="206"/>
      <c r="I17" s="206"/>
      <c r="J17" s="206"/>
    </row>
    <row r="18" spans="1:11" x14ac:dyDescent="0.3">
      <c r="A18" s="205"/>
      <c r="B18" s="87" t="s">
        <v>140</v>
      </c>
      <c r="C18" s="205"/>
      <c r="D18" s="205"/>
      <c r="E18" s="205"/>
      <c r="F18" s="205"/>
      <c r="G18" s="206"/>
      <c r="H18" s="206"/>
      <c r="I18" s="206"/>
      <c r="J18" s="206"/>
    </row>
    <row r="19" spans="1:11" x14ac:dyDescent="0.3">
      <c r="A19" s="77" t="s">
        <v>141</v>
      </c>
      <c r="B19" s="159" t="s">
        <v>155</v>
      </c>
      <c r="C19" s="77">
        <v>26412</v>
      </c>
      <c r="D19" s="77" t="s">
        <v>133</v>
      </c>
      <c r="E19" s="92" t="s">
        <v>133</v>
      </c>
      <c r="F19" s="112" t="s">
        <v>133</v>
      </c>
      <c r="G19" s="83">
        <f>Разд.1.1!F65</f>
        <v>2025433.71</v>
      </c>
      <c r="H19" s="83"/>
      <c r="I19" s="83"/>
      <c r="J19" s="83"/>
    </row>
    <row r="20" spans="1:11" ht="27.6" x14ac:dyDescent="0.3">
      <c r="A20" s="118" t="s">
        <v>278</v>
      </c>
      <c r="B20" s="118" t="s">
        <v>279</v>
      </c>
      <c r="C20" s="117">
        <v>26413</v>
      </c>
      <c r="D20" s="117" t="s">
        <v>133</v>
      </c>
      <c r="E20" s="117" t="s">
        <v>133</v>
      </c>
      <c r="F20" s="119" t="s">
        <v>235</v>
      </c>
      <c r="G20" s="119">
        <f>G22+G23</f>
        <v>0</v>
      </c>
      <c r="H20" s="119"/>
      <c r="I20" s="119"/>
      <c r="J20"/>
    </row>
    <row r="21" spans="1:11" x14ac:dyDescent="0.3">
      <c r="A21" s="205" t="s">
        <v>280</v>
      </c>
      <c r="B21" s="117" t="s">
        <v>23</v>
      </c>
      <c r="C21" s="205">
        <v>26414</v>
      </c>
      <c r="D21" s="205" t="s">
        <v>133</v>
      </c>
      <c r="E21" s="205" t="s">
        <v>133</v>
      </c>
      <c r="F21" s="119" t="s">
        <v>235</v>
      </c>
      <c r="G21" s="119"/>
      <c r="H21" s="119"/>
      <c r="I21" s="119"/>
      <c r="J21"/>
    </row>
    <row r="22" spans="1:11" x14ac:dyDescent="0.3">
      <c r="A22" s="205"/>
      <c r="B22" s="87" t="s">
        <v>140</v>
      </c>
      <c r="C22" s="205"/>
      <c r="D22" s="205"/>
      <c r="E22" s="205"/>
      <c r="F22" s="119" t="s">
        <v>235</v>
      </c>
      <c r="G22" s="119"/>
      <c r="H22" s="119"/>
      <c r="I22" s="119"/>
      <c r="J22"/>
    </row>
    <row r="23" spans="1:11" x14ac:dyDescent="0.3">
      <c r="A23" s="117" t="s">
        <v>281</v>
      </c>
      <c r="B23" s="159" t="s">
        <v>155</v>
      </c>
      <c r="C23" s="117">
        <v>26415</v>
      </c>
      <c r="D23" s="117" t="s">
        <v>133</v>
      </c>
      <c r="E23" s="117" t="s">
        <v>133</v>
      </c>
      <c r="F23" s="119" t="s">
        <v>235</v>
      </c>
      <c r="G23" s="119">
        <f>Разд.1.1!F5</f>
        <v>0</v>
      </c>
      <c r="H23" s="119"/>
      <c r="I23" s="119"/>
      <c r="J23"/>
    </row>
    <row r="24" spans="1:11" ht="27.6" x14ac:dyDescent="0.3">
      <c r="A24" s="78" t="s">
        <v>142</v>
      </c>
      <c r="B24" s="86" t="s">
        <v>143</v>
      </c>
      <c r="C24" s="78">
        <v>26420</v>
      </c>
      <c r="D24" s="78" t="s">
        <v>133</v>
      </c>
      <c r="E24" s="94" t="s">
        <v>133</v>
      </c>
      <c r="F24" s="111" t="s">
        <v>133</v>
      </c>
      <c r="G24" s="82">
        <f>+G25+G32</f>
        <v>794000</v>
      </c>
      <c r="H24" s="82">
        <f>+H25+H32</f>
        <v>0</v>
      </c>
      <c r="I24" s="82">
        <f t="shared" ref="I24:J24" si="2">+I25+I32</f>
        <v>0</v>
      </c>
      <c r="J24" s="82">
        <f t="shared" si="2"/>
        <v>0</v>
      </c>
    </row>
    <row r="25" spans="1:11" x14ac:dyDescent="0.3">
      <c r="A25" s="205" t="s">
        <v>144</v>
      </c>
      <c r="B25" s="77" t="s">
        <v>23</v>
      </c>
      <c r="C25" s="205">
        <v>26421</v>
      </c>
      <c r="D25" s="205" t="s">
        <v>133</v>
      </c>
      <c r="E25" s="205" t="s">
        <v>133</v>
      </c>
      <c r="F25" s="205" t="s">
        <v>133</v>
      </c>
      <c r="G25" s="206">
        <v>0</v>
      </c>
      <c r="H25" s="206"/>
      <c r="I25" s="206"/>
      <c r="J25" s="206"/>
    </row>
    <row r="26" spans="1:11" x14ac:dyDescent="0.3">
      <c r="A26" s="205"/>
      <c r="B26" s="87" t="s">
        <v>140</v>
      </c>
      <c r="C26" s="205"/>
      <c r="D26" s="205"/>
      <c r="E26" s="205"/>
      <c r="F26" s="205"/>
      <c r="G26" s="206"/>
      <c r="H26" s="206"/>
      <c r="I26" s="206"/>
      <c r="J26" s="206"/>
      <c r="K26" t="s">
        <v>265</v>
      </c>
    </row>
    <row r="27" spans="1:11" x14ac:dyDescent="0.3">
      <c r="A27" s="106"/>
      <c r="B27" s="107" t="s">
        <v>239</v>
      </c>
      <c r="C27" s="106" t="s">
        <v>240</v>
      </c>
      <c r="D27" s="106" t="s">
        <v>235</v>
      </c>
      <c r="E27" s="106"/>
      <c r="F27" s="106"/>
      <c r="G27" s="108"/>
      <c r="H27" s="91"/>
      <c r="I27" s="91"/>
      <c r="J27" s="91"/>
    </row>
    <row r="28" spans="1:11" hidden="1" x14ac:dyDescent="0.3">
      <c r="A28" s="106"/>
      <c r="B28" s="107"/>
      <c r="C28" s="106" t="s">
        <v>241</v>
      </c>
      <c r="D28" s="106" t="s">
        <v>235</v>
      </c>
      <c r="E28" s="106"/>
      <c r="F28" s="106"/>
      <c r="G28" s="108"/>
      <c r="H28" s="91"/>
      <c r="I28" s="91"/>
      <c r="J28" s="91"/>
    </row>
    <row r="29" spans="1:11" hidden="1" x14ac:dyDescent="0.3">
      <c r="A29" s="106"/>
      <c r="B29" s="107"/>
      <c r="C29" s="106" t="s">
        <v>242</v>
      </c>
      <c r="D29" s="106" t="s">
        <v>235</v>
      </c>
      <c r="E29" s="106"/>
      <c r="F29" s="106"/>
      <c r="G29" s="108"/>
      <c r="H29" s="91"/>
      <c r="I29" s="91"/>
      <c r="J29" s="91"/>
    </row>
    <row r="30" spans="1:11" hidden="1" x14ac:dyDescent="0.3">
      <c r="A30" s="106"/>
      <c r="B30" s="107"/>
      <c r="C30" s="106" t="s">
        <v>246</v>
      </c>
      <c r="D30" s="106" t="s">
        <v>235</v>
      </c>
      <c r="E30" s="106"/>
      <c r="F30" s="106"/>
      <c r="G30" s="108"/>
      <c r="H30" s="99"/>
      <c r="I30" s="99"/>
      <c r="J30" s="99"/>
    </row>
    <row r="31" spans="1:11" hidden="1" x14ac:dyDescent="0.3">
      <c r="A31" s="106"/>
      <c r="B31" s="107"/>
      <c r="C31" s="106" t="s">
        <v>247</v>
      </c>
      <c r="D31" s="106" t="s">
        <v>235</v>
      </c>
      <c r="E31" s="106"/>
      <c r="F31" s="106"/>
      <c r="G31" s="108"/>
      <c r="H31" s="100"/>
      <c r="I31" s="100"/>
      <c r="J31" s="100"/>
    </row>
    <row r="32" spans="1:11" x14ac:dyDescent="0.3">
      <c r="A32" s="77" t="s">
        <v>145</v>
      </c>
      <c r="B32" s="159" t="s">
        <v>186</v>
      </c>
      <c r="C32" s="77">
        <v>26422</v>
      </c>
      <c r="D32" s="77" t="s">
        <v>133</v>
      </c>
      <c r="E32" s="92" t="s">
        <v>133</v>
      </c>
      <c r="F32" s="112" t="s">
        <v>133</v>
      </c>
      <c r="G32" s="153">
        <f>Разд.1.1!H65+Разд.1.1!I65+Разд.1.1!J65+Разд.1.1!K65+Разд.1.1!M65+Разд.1.1!N65</f>
        <v>794000</v>
      </c>
      <c r="H32" s="83"/>
      <c r="I32" s="83"/>
      <c r="J32" s="83"/>
      <c r="K32" t="s">
        <v>266</v>
      </c>
    </row>
    <row r="33" spans="1:10" ht="27.6" x14ac:dyDescent="0.3">
      <c r="A33" s="78" t="s">
        <v>146</v>
      </c>
      <c r="B33" s="86" t="s">
        <v>187</v>
      </c>
      <c r="C33" s="78">
        <v>26430</v>
      </c>
      <c r="D33" s="78" t="s">
        <v>133</v>
      </c>
      <c r="E33" s="94" t="s">
        <v>133</v>
      </c>
      <c r="F33" s="111" t="s">
        <v>133</v>
      </c>
      <c r="G33" s="82">
        <f>Разд.1.1!Q65</f>
        <v>0</v>
      </c>
      <c r="H33" s="82"/>
      <c r="I33" s="82"/>
      <c r="J33" s="82"/>
    </row>
    <row r="34" spans="1:10" x14ac:dyDescent="0.3">
      <c r="A34" s="106"/>
      <c r="B34" s="107" t="s">
        <v>121</v>
      </c>
      <c r="C34" s="106" t="s">
        <v>243</v>
      </c>
      <c r="D34" s="106" t="s">
        <v>235</v>
      </c>
      <c r="E34" s="106"/>
      <c r="F34" s="106"/>
      <c r="G34" s="108"/>
      <c r="H34" s="154"/>
      <c r="I34" s="154"/>
      <c r="J34" s="154"/>
    </row>
    <row r="35" spans="1:10" x14ac:dyDescent="0.3">
      <c r="A35" s="147"/>
      <c r="B35" s="155" t="s">
        <v>121</v>
      </c>
      <c r="C35" s="147" t="s">
        <v>282</v>
      </c>
      <c r="D35" s="147" t="s">
        <v>235</v>
      </c>
      <c r="E35" s="147"/>
      <c r="F35" s="147"/>
      <c r="G35" s="153"/>
      <c r="H35" s="148"/>
      <c r="I35" s="148"/>
      <c r="J35" s="148"/>
    </row>
    <row r="36" spans="1:10" x14ac:dyDescent="0.3">
      <c r="A36" s="78" t="s">
        <v>147</v>
      </c>
      <c r="B36" s="78" t="s">
        <v>148</v>
      </c>
      <c r="C36" s="78">
        <v>26440</v>
      </c>
      <c r="D36" s="78" t="s">
        <v>133</v>
      </c>
      <c r="E36" s="94" t="s">
        <v>133</v>
      </c>
      <c r="F36" s="111" t="s">
        <v>133</v>
      </c>
      <c r="G36" s="82">
        <f>+G37+G39</f>
        <v>0</v>
      </c>
      <c r="H36" s="82">
        <f>+H37+H39</f>
        <v>0</v>
      </c>
      <c r="I36" s="82">
        <f t="shared" ref="I36:J36" si="3">+I37+I39</f>
        <v>0</v>
      </c>
      <c r="J36" s="82">
        <f t="shared" si="3"/>
        <v>0</v>
      </c>
    </row>
    <row r="37" spans="1:10" x14ac:dyDescent="0.3">
      <c r="A37" s="205" t="s">
        <v>149</v>
      </c>
      <c r="B37" s="77" t="s">
        <v>23</v>
      </c>
      <c r="C37" s="205">
        <v>26441</v>
      </c>
      <c r="D37" s="205" t="s">
        <v>133</v>
      </c>
      <c r="E37" s="205" t="s">
        <v>133</v>
      </c>
      <c r="F37" s="205" t="s">
        <v>133</v>
      </c>
      <c r="G37" s="206">
        <v>0</v>
      </c>
      <c r="H37" s="206"/>
      <c r="I37" s="206"/>
      <c r="J37" s="206"/>
    </row>
    <row r="38" spans="1:10" x14ac:dyDescent="0.3">
      <c r="A38" s="205"/>
      <c r="B38" s="87" t="s">
        <v>140</v>
      </c>
      <c r="C38" s="205"/>
      <c r="D38" s="205"/>
      <c r="E38" s="205"/>
      <c r="F38" s="205"/>
      <c r="G38" s="206"/>
      <c r="H38" s="206"/>
      <c r="I38" s="206"/>
      <c r="J38" s="206"/>
    </row>
    <row r="39" spans="1:10" x14ac:dyDescent="0.3">
      <c r="A39" s="77" t="s">
        <v>150</v>
      </c>
      <c r="B39" s="77" t="s">
        <v>155</v>
      </c>
      <c r="C39" s="77">
        <v>26442</v>
      </c>
      <c r="D39" s="77" t="s">
        <v>133</v>
      </c>
      <c r="E39" s="92" t="s">
        <v>133</v>
      </c>
      <c r="F39" s="112" t="s">
        <v>133</v>
      </c>
      <c r="G39" s="83">
        <v>0</v>
      </c>
      <c r="H39" s="83"/>
      <c r="I39" s="83"/>
      <c r="J39" s="83"/>
    </row>
    <row r="40" spans="1:10" x14ac:dyDescent="0.3">
      <c r="A40" s="78" t="s">
        <v>151</v>
      </c>
      <c r="B40" s="78" t="s">
        <v>152</v>
      </c>
      <c r="C40" s="78">
        <v>26450</v>
      </c>
      <c r="D40" s="78" t="s">
        <v>133</v>
      </c>
      <c r="E40" s="94" t="s">
        <v>133</v>
      </c>
      <c r="F40" s="111" t="s">
        <v>133</v>
      </c>
      <c r="G40" s="82">
        <f>+G41+G45</f>
        <v>800000</v>
      </c>
      <c r="H40" s="82">
        <f>+H41+H45</f>
        <v>0</v>
      </c>
      <c r="I40" s="82">
        <f>+I41+I45</f>
        <v>0</v>
      </c>
      <c r="J40" s="82">
        <f>+J41+J45</f>
        <v>0</v>
      </c>
    </row>
    <row r="41" spans="1:10" x14ac:dyDescent="0.3">
      <c r="A41" s="205" t="s">
        <v>153</v>
      </c>
      <c r="B41" s="77" t="s">
        <v>23</v>
      </c>
      <c r="C41" s="205">
        <v>26451</v>
      </c>
      <c r="D41" s="205" t="s">
        <v>133</v>
      </c>
      <c r="E41" s="205" t="s">
        <v>133</v>
      </c>
      <c r="F41" s="205" t="s">
        <v>133</v>
      </c>
      <c r="G41" s="206"/>
      <c r="H41" s="206"/>
      <c r="I41" s="206"/>
      <c r="J41" s="206"/>
    </row>
    <row r="42" spans="1:10" x14ac:dyDescent="0.3">
      <c r="A42" s="205"/>
      <c r="B42" s="87" t="s">
        <v>140</v>
      </c>
      <c r="C42" s="205"/>
      <c r="D42" s="205"/>
      <c r="E42" s="205"/>
      <c r="F42" s="205"/>
      <c r="G42" s="206"/>
      <c r="H42" s="206"/>
      <c r="I42" s="206"/>
      <c r="J42" s="206"/>
    </row>
    <row r="43" spans="1:10" x14ac:dyDescent="0.3">
      <c r="A43" s="106"/>
      <c r="B43" s="107" t="s">
        <v>121</v>
      </c>
      <c r="C43" s="106" t="s">
        <v>244</v>
      </c>
      <c r="D43" s="106" t="s">
        <v>235</v>
      </c>
      <c r="E43" s="106"/>
      <c r="F43" s="106"/>
      <c r="G43" s="108"/>
      <c r="H43" s="91"/>
      <c r="I43" s="91"/>
      <c r="J43" s="91"/>
    </row>
    <row r="44" spans="1:10" s="115" customFormat="1" x14ac:dyDescent="0.3">
      <c r="A44" s="147"/>
      <c r="B44" s="155" t="s">
        <v>121</v>
      </c>
      <c r="C44" s="147" t="s">
        <v>264</v>
      </c>
      <c r="D44" s="147" t="s">
        <v>235</v>
      </c>
      <c r="E44" s="147"/>
      <c r="F44" s="147"/>
      <c r="G44" s="153"/>
      <c r="H44" s="153"/>
      <c r="I44" s="153"/>
      <c r="J44" s="153"/>
    </row>
    <row r="45" spans="1:10" x14ac:dyDescent="0.3">
      <c r="A45" s="77" t="s">
        <v>154</v>
      </c>
      <c r="B45" s="158" t="s">
        <v>155</v>
      </c>
      <c r="C45" s="77">
        <v>26452</v>
      </c>
      <c r="D45" s="77" t="s">
        <v>133</v>
      </c>
      <c r="E45" s="92" t="s">
        <v>133</v>
      </c>
      <c r="F45" s="112" t="s">
        <v>133</v>
      </c>
      <c r="G45" s="83">
        <f>Разд.1.1!R65+Разд.1.1!S65+Разд.1.1!T65+Разд.1.1!U65+Разд.1.1!V65+Разд.1.1!W65+Разд.1.1!X65</f>
        <v>800000</v>
      </c>
      <c r="H45" s="83"/>
      <c r="I45" s="83"/>
      <c r="J45" s="83"/>
    </row>
    <row r="46" spans="1:10" ht="41.4" x14ac:dyDescent="0.3">
      <c r="A46" s="78" t="s">
        <v>156</v>
      </c>
      <c r="B46" s="78" t="s">
        <v>188</v>
      </c>
      <c r="C46" s="78">
        <v>26500</v>
      </c>
      <c r="D46" s="78" t="s">
        <v>133</v>
      </c>
      <c r="E46" s="94" t="s">
        <v>133</v>
      </c>
      <c r="F46" s="111" t="s">
        <v>133</v>
      </c>
      <c r="G46" s="82">
        <f>+G47</f>
        <v>0</v>
      </c>
      <c r="H46" s="82">
        <f>+H47</f>
        <v>0</v>
      </c>
      <c r="I46" s="82">
        <f t="shared" ref="I46:J46" si="4">+I47</f>
        <v>0</v>
      </c>
      <c r="J46" s="82">
        <f t="shared" si="4"/>
        <v>0</v>
      </c>
    </row>
    <row r="47" spans="1:10" x14ac:dyDescent="0.3">
      <c r="A47" s="205"/>
      <c r="B47" s="77" t="s">
        <v>157</v>
      </c>
      <c r="C47" s="205">
        <v>26510</v>
      </c>
      <c r="D47" s="205"/>
      <c r="E47" s="205"/>
      <c r="F47" s="205"/>
      <c r="G47" s="206"/>
      <c r="H47" s="206"/>
      <c r="I47" s="206"/>
      <c r="J47" s="206"/>
    </row>
    <row r="48" spans="1:10" x14ac:dyDescent="0.3">
      <c r="A48" s="205"/>
      <c r="B48" s="77"/>
      <c r="C48" s="205"/>
      <c r="D48" s="205"/>
      <c r="E48" s="205"/>
      <c r="F48" s="205"/>
      <c r="G48" s="206"/>
      <c r="H48" s="206"/>
      <c r="I48" s="206"/>
      <c r="J48" s="206"/>
    </row>
    <row r="49" spans="1:10" ht="41.4" x14ac:dyDescent="0.3">
      <c r="A49" s="78" t="s">
        <v>158</v>
      </c>
      <c r="B49" s="86" t="s">
        <v>159</v>
      </c>
      <c r="C49" s="78">
        <v>26600</v>
      </c>
      <c r="D49" s="78" t="s">
        <v>133</v>
      </c>
      <c r="E49" s="94" t="s">
        <v>133</v>
      </c>
      <c r="F49" s="111" t="s">
        <v>133</v>
      </c>
      <c r="G49" s="82">
        <f>G14</f>
        <v>3619433.71</v>
      </c>
      <c r="H49" s="164">
        <f t="shared" ref="H49:I49" si="5">H14</f>
        <v>0</v>
      </c>
      <c r="I49" s="164">
        <f t="shared" si="5"/>
        <v>0</v>
      </c>
      <c r="J49" s="82">
        <f t="shared" ref="J49" si="6">+J50</f>
        <v>0</v>
      </c>
    </row>
    <row r="50" spans="1:10" x14ac:dyDescent="0.3">
      <c r="A50" s="77"/>
      <c r="B50" s="77" t="s">
        <v>157</v>
      </c>
      <c r="C50" s="77">
        <v>26610</v>
      </c>
      <c r="D50" s="77"/>
      <c r="E50" s="92"/>
      <c r="F50" s="112"/>
      <c r="G50" s="50">
        <f>SUM(H50:Z50)</f>
        <v>0</v>
      </c>
      <c r="H50" s="108">
        <v>0</v>
      </c>
      <c r="I50" s="108">
        <v>0</v>
      </c>
      <c r="J50" s="83"/>
    </row>
    <row r="52" spans="1:10" x14ac:dyDescent="0.3">
      <c r="B52" s="85" t="s">
        <v>321</v>
      </c>
      <c r="D52" s="72"/>
      <c r="E52" s="72"/>
      <c r="F52" s="72"/>
      <c r="H52" s="22"/>
      <c r="J52" s="166" t="s">
        <v>322</v>
      </c>
    </row>
    <row r="53" spans="1:10" x14ac:dyDescent="0.3">
      <c r="B53" s="21"/>
      <c r="D53" s="73"/>
      <c r="E53" s="73"/>
      <c r="F53" s="73"/>
      <c r="H53" s="3" t="s">
        <v>178</v>
      </c>
      <c r="I53" s="3"/>
      <c r="J53" s="3" t="s">
        <v>180</v>
      </c>
    </row>
    <row r="55" spans="1:10" x14ac:dyDescent="0.3">
      <c r="B55" s="21" t="s">
        <v>179</v>
      </c>
    </row>
    <row r="56" spans="1:10" ht="14.4" hidden="1" customHeight="1" x14ac:dyDescent="0.3">
      <c r="B56" s="21" t="s">
        <v>172</v>
      </c>
    </row>
    <row r="57" spans="1:10" ht="26.4" hidden="1" x14ac:dyDescent="0.3">
      <c r="B57" s="21" t="s">
        <v>173</v>
      </c>
    </row>
    <row r="58" spans="1:10" hidden="1" x14ac:dyDescent="0.3">
      <c r="B58" s="21" t="s">
        <v>174</v>
      </c>
    </row>
    <row r="59" spans="1:10" hidden="1" x14ac:dyDescent="0.3">
      <c r="B59" s="21" t="s">
        <v>175</v>
      </c>
    </row>
    <row r="60" spans="1:10" ht="26.4" hidden="1" x14ac:dyDescent="0.3">
      <c r="B60" s="21" t="s">
        <v>176</v>
      </c>
    </row>
    <row r="61" spans="1:10" hidden="1" x14ac:dyDescent="0.3">
      <c r="B61" s="21" t="s">
        <v>177</v>
      </c>
    </row>
    <row r="62" spans="1:10" x14ac:dyDescent="0.3">
      <c r="A62"/>
      <c r="B62"/>
      <c r="C62"/>
      <c r="D62"/>
      <c r="E62"/>
      <c r="F62"/>
      <c r="G62"/>
      <c r="H62"/>
      <c r="I62"/>
      <c r="J62"/>
    </row>
    <row r="63" spans="1:10" x14ac:dyDescent="0.3">
      <c r="A63"/>
      <c r="B63"/>
      <c r="C63"/>
      <c r="D63"/>
      <c r="E63"/>
      <c r="F63"/>
      <c r="G63"/>
      <c r="H63"/>
      <c r="I63"/>
      <c r="J63"/>
    </row>
    <row r="64" spans="1:10" x14ac:dyDescent="0.3">
      <c r="A64"/>
      <c r="B64"/>
      <c r="C64"/>
      <c r="D64"/>
      <c r="E64"/>
      <c r="F64"/>
      <c r="G64"/>
      <c r="H64"/>
      <c r="I64"/>
      <c r="J64"/>
    </row>
    <row r="65" customFormat="1" x14ac:dyDescent="0.3"/>
  </sheetData>
  <mergeCells count="75">
    <mergeCell ref="D15:D16"/>
    <mergeCell ref="G15:G16"/>
    <mergeCell ref="H15:H16"/>
    <mergeCell ref="I15:I16"/>
    <mergeCell ref="J15:J16"/>
    <mergeCell ref="E15:E16"/>
    <mergeCell ref="F15:F16"/>
    <mergeCell ref="C2:C3"/>
    <mergeCell ref="D2:D3"/>
    <mergeCell ref="G2:J2"/>
    <mergeCell ref="A6:A7"/>
    <mergeCell ref="C6:C7"/>
    <mergeCell ref="D6:D7"/>
    <mergeCell ref="G6:G7"/>
    <mergeCell ref="H6:H7"/>
    <mergeCell ref="E2:E3"/>
    <mergeCell ref="E6:E7"/>
    <mergeCell ref="F2:F3"/>
    <mergeCell ref="F6:F7"/>
    <mergeCell ref="A1:J1"/>
    <mergeCell ref="I41:I42"/>
    <mergeCell ref="J41:J42"/>
    <mergeCell ref="A17:A18"/>
    <mergeCell ref="C17:C18"/>
    <mergeCell ref="D17:D18"/>
    <mergeCell ref="G17:G18"/>
    <mergeCell ref="H17:H18"/>
    <mergeCell ref="I17:I18"/>
    <mergeCell ref="I6:I7"/>
    <mergeCell ref="J6:J7"/>
    <mergeCell ref="A15:A16"/>
    <mergeCell ref="C15:C16"/>
    <mergeCell ref="J17:J18"/>
    <mergeCell ref="A2:A3"/>
    <mergeCell ref="B2:B3"/>
    <mergeCell ref="J37:J38"/>
    <mergeCell ref="A25:A26"/>
    <mergeCell ref="C25:C26"/>
    <mergeCell ref="D25:D26"/>
    <mergeCell ref="G25:G26"/>
    <mergeCell ref="H25:H26"/>
    <mergeCell ref="E25:E26"/>
    <mergeCell ref="E37:E38"/>
    <mergeCell ref="C37:C38"/>
    <mergeCell ref="D37:D38"/>
    <mergeCell ref="G37:G38"/>
    <mergeCell ref="H37:H38"/>
    <mergeCell ref="I37:I38"/>
    <mergeCell ref="F17:F18"/>
    <mergeCell ref="J47:J48"/>
    <mergeCell ref="A47:A48"/>
    <mergeCell ref="C47:C48"/>
    <mergeCell ref="D47:D48"/>
    <mergeCell ref="G47:G48"/>
    <mergeCell ref="H47:H48"/>
    <mergeCell ref="E47:E48"/>
    <mergeCell ref="A41:A42"/>
    <mergeCell ref="C41:C42"/>
    <mergeCell ref="D41:D42"/>
    <mergeCell ref="G41:G42"/>
    <mergeCell ref="H41:H42"/>
    <mergeCell ref="E41:E42"/>
    <mergeCell ref="J25:J26"/>
    <mergeCell ref="A37:A38"/>
    <mergeCell ref="I47:I48"/>
    <mergeCell ref="I25:I26"/>
    <mergeCell ref="F25:F26"/>
    <mergeCell ref="F37:F38"/>
    <mergeCell ref="F41:F42"/>
    <mergeCell ref="F47:F48"/>
    <mergeCell ref="A21:A22"/>
    <mergeCell ref="C21:C22"/>
    <mergeCell ref="D21:D22"/>
    <mergeCell ref="E21:E22"/>
    <mergeCell ref="E17:E18"/>
  </mergeCells>
  <hyperlinks>
    <hyperlink ref="B5" location="P1117" display="P1117"/>
    <hyperlink ref="B18" r:id="rId1" display="consultantplus://offline/ref=C6A4D78669D02F5015F66DF49E9348C80A54B5E7A14F74C3C60CB5FEB64CC47F5C486DCC3DBFBC4ED3CEB4E35Fq9mAI"/>
    <hyperlink ref="B24" r:id="rId2" display="consultantplus://offline/ref=C6A4D78669D02F5015F66DF49E9348C80A54B7E4A34F74C3C60CB5FEB64CC47F4E4835C23EB3A4458181F2B65391C71D73845FA0C648qAm7I"/>
    <hyperlink ref="B26" r:id="rId3" display="consultantplus://offline/ref=C6A4D78669D02F5015F66DF49E9348C80A54B5E7A14F74C3C60CB5FEB64CC47F5C486DCC3DBFBC4ED3CEB4E35Fq9mAI"/>
    <hyperlink ref="B33" location="P1121" display="P1121"/>
    <hyperlink ref="B38" r:id="rId4" display="consultantplus://offline/ref=C6A4D78669D02F5015F66DF49E9348C80A54B5E7A14F74C3C60CB5FEB64CC47F5C486DCC3DBFBC4ED3CEB4E35Fq9mAI"/>
    <hyperlink ref="B42" r:id="rId5" display="consultantplus://offline/ref=C6A4D78669D02F5015F66DF49E9348C80A54B5E7A14F74C3C60CB5FEB64CC47F5C486DCC3DBFBC4ED3CEB4E35Fq9mAI"/>
    <hyperlink ref="B45" r:id="rId6" display="consultantplus://offline/ref=C6A4D78669D02F5015F66DF49E9348C80A57B3E5A44A74C3C60CB5FEB64CC47F5C486DCC3DBFBC4ED3CEB4E35Fq9mAI"/>
    <hyperlink ref="B49" r:id="rId7" display="consultantplus://offline/ref=C6A4D78669D02F5015F66DF49E9348C80A57B3E5A44A74C3C60CB5FEB64CC47F5C486DCC3DBFBC4ED3CEB4E35Fq9mAI"/>
    <hyperlink ref="B22" r:id="rId8" display="consultantplus://offline/ref=C6A4D78669D02F5015F66DF49E9348C80A54B5E7A14F74C3C60CB5FEB64CC47F5C486DCC3DBFBC4ED3CEB4E35Fq9mAI"/>
  </hyperlinks>
  <pageMargins left="0.70866141732283472" right="0.3" top="0.33" bottom="0.35" header="0.31496062992125984" footer="0.31496062992125984"/>
  <pageSetup paperSize="9" scale="62" fitToHeight="0" orientation="landscape" r:id="rId9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I36"/>
  <sheetViews>
    <sheetView tabSelected="1" workbookViewId="0">
      <selection activeCell="I50" sqref="I50"/>
    </sheetView>
  </sheetViews>
  <sheetFormatPr defaultColWidth="8.88671875" defaultRowHeight="13.8" x14ac:dyDescent="0.3"/>
  <cols>
    <col min="1" max="3" width="8.88671875" style="167"/>
    <col min="4" max="4" width="15.88671875" style="167" customWidth="1"/>
    <col min="5" max="5" width="42.33203125" style="167" customWidth="1"/>
    <col min="6" max="8" width="20.33203125" style="167" customWidth="1"/>
    <col min="9" max="9" width="61.6640625" style="167" customWidth="1"/>
    <col min="10" max="16384" width="8.88671875" style="167"/>
  </cols>
  <sheetData>
    <row r="2" spans="2:9" ht="22.8" x14ac:dyDescent="0.3">
      <c r="B2" s="218" t="s">
        <v>310</v>
      </c>
      <c r="C2" s="218"/>
      <c r="D2" s="218"/>
      <c r="E2" s="218"/>
      <c r="F2" s="218"/>
      <c r="G2" s="218"/>
      <c r="H2" s="218"/>
      <c r="I2" s="218"/>
    </row>
    <row r="4" spans="2:9" ht="27.6" x14ac:dyDescent="0.3">
      <c r="B4" s="44" t="s">
        <v>283</v>
      </c>
      <c r="C4" s="44" t="s">
        <v>287</v>
      </c>
      <c r="D4" s="44" t="s">
        <v>286</v>
      </c>
      <c r="E4" s="44" t="s">
        <v>284</v>
      </c>
      <c r="F4" s="30" t="s">
        <v>291</v>
      </c>
      <c r="G4" s="30" t="s">
        <v>301</v>
      </c>
      <c r="H4" s="30" t="s">
        <v>302</v>
      </c>
      <c r="I4" s="44" t="s">
        <v>285</v>
      </c>
    </row>
    <row r="5" spans="2:9" ht="13.95" hidden="1" customHeight="1" x14ac:dyDescent="0.3">
      <c r="B5" s="46">
        <v>221</v>
      </c>
      <c r="C5" s="46">
        <v>244</v>
      </c>
      <c r="D5" s="46">
        <v>201</v>
      </c>
      <c r="E5" s="168" t="s">
        <v>292</v>
      </c>
      <c r="F5" s="48"/>
      <c r="G5" s="48"/>
      <c r="H5" s="48"/>
      <c r="I5" s="170"/>
    </row>
    <row r="6" spans="2:9" ht="28.2" hidden="1" customHeight="1" x14ac:dyDescent="0.3">
      <c r="B6" s="46">
        <v>223</v>
      </c>
      <c r="C6" s="46">
        <v>244</v>
      </c>
      <c r="D6" s="46">
        <v>201</v>
      </c>
      <c r="E6" s="168" t="s">
        <v>289</v>
      </c>
      <c r="F6" s="48"/>
      <c r="G6" s="48"/>
      <c r="H6" s="48"/>
      <c r="I6" s="170"/>
    </row>
    <row r="7" spans="2:9" ht="28.2" hidden="1" customHeight="1" x14ac:dyDescent="0.3">
      <c r="B7" s="46">
        <v>223</v>
      </c>
      <c r="C7" s="46">
        <v>247</v>
      </c>
      <c r="D7" s="46">
        <v>201</v>
      </c>
      <c r="E7" s="168" t="s">
        <v>289</v>
      </c>
      <c r="F7" s="48"/>
      <c r="G7" s="48"/>
      <c r="H7" s="48"/>
      <c r="I7" s="168" t="s">
        <v>309</v>
      </c>
    </row>
    <row r="8" spans="2:9" hidden="1" x14ac:dyDescent="0.3">
      <c r="B8" s="46">
        <v>225</v>
      </c>
      <c r="C8" s="46">
        <v>244</v>
      </c>
      <c r="D8" s="46">
        <v>225</v>
      </c>
      <c r="E8" s="168" t="s">
        <v>288</v>
      </c>
      <c r="F8" s="48"/>
      <c r="G8" s="48"/>
      <c r="H8" s="48"/>
      <c r="I8" s="44"/>
    </row>
    <row r="9" spans="2:9" hidden="1" x14ac:dyDescent="0.3">
      <c r="B9" s="46">
        <v>226</v>
      </c>
      <c r="C9" s="46">
        <v>244</v>
      </c>
      <c r="D9" s="46">
        <v>201</v>
      </c>
      <c r="E9" s="168" t="s">
        <v>293</v>
      </c>
      <c r="F9" s="48"/>
      <c r="G9" s="48"/>
      <c r="H9" s="48"/>
      <c r="I9" s="46"/>
    </row>
    <row r="10" spans="2:9" hidden="1" x14ac:dyDescent="0.3">
      <c r="B10" s="46">
        <v>226</v>
      </c>
      <c r="C10" s="46">
        <v>244</v>
      </c>
      <c r="D10" s="46">
        <v>225</v>
      </c>
      <c r="E10" s="168" t="s">
        <v>288</v>
      </c>
      <c r="F10" s="48"/>
      <c r="G10" s="48"/>
      <c r="H10" s="48"/>
      <c r="I10" s="46"/>
    </row>
    <row r="11" spans="2:9" hidden="1" x14ac:dyDescent="0.3">
      <c r="B11" s="46">
        <v>291</v>
      </c>
      <c r="C11" s="46">
        <v>851</v>
      </c>
      <c r="D11" s="46">
        <v>205</v>
      </c>
      <c r="E11" s="168" t="s">
        <v>294</v>
      </c>
      <c r="F11" s="48"/>
      <c r="G11" s="48"/>
      <c r="H11" s="48"/>
      <c r="I11" s="46"/>
    </row>
    <row r="12" spans="2:9" hidden="1" x14ac:dyDescent="0.3">
      <c r="B12" s="46">
        <v>291</v>
      </c>
      <c r="C12" s="46">
        <v>851</v>
      </c>
      <c r="D12" s="46">
        <v>206</v>
      </c>
      <c r="E12" s="168" t="s">
        <v>294</v>
      </c>
      <c r="F12" s="48"/>
      <c r="G12" s="48"/>
      <c r="H12" s="48"/>
      <c r="I12" s="46"/>
    </row>
    <row r="13" spans="2:9" hidden="1" x14ac:dyDescent="0.3">
      <c r="B13" s="46">
        <v>310</v>
      </c>
      <c r="C13" s="46">
        <v>244</v>
      </c>
      <c r="D13" s="46">
        <v>225</v>
      </c>
      <c r="E13" s="168" t="s">
        <v>295</v>
      </c>
      <c r="F13" s="48"/>
      <c r="G13" s="48"/>
      <c r="H13" s="48"/>
      <c r="I13" s="46"/>
    </row>
    <row r="14" spans="2:9" ht="27.6" x14ac:dyDescent="0.3">
      <c r="B14" s="46">
        <v>310</v>
      </c>
      <c r="C14" s="46">
        <v>244</v>
      </c>
      <c r="D14" s="46">
        <v>231</v>
      </c>
      <c r="E14" s="168" t="s">
        <v>295</v>
      </c>
      <c r="F14" s="48">
        <v>50000</v>
      </c>
      <c r="G14" s="48"/>
      <c r="H14" s="48"/>
      <c r="I14" s="168" t="s">
        <v>307</v>
      </c>
    </row>
    <row r="15" spans="2:9" ht="27.6" hidden="1" x14ac:dyDescent="0.3">
      <c r="B15" s="46">
        <v>342</v>
      </c>
      <c r="C15" s="46">
        <v>244</v>
      </c>
      <c r="D15" s="46">
        <v>108</v>
      </c>
      <c r="E15" s="168" t="s">
        <v>296</v>
      </c>
      <c r="F15" s="48"/>
      <c r="G15" s="48"/>
      <c r="H15" s="48"/>
      <c r="I15" s="46"/>
    </row>
    <row r="16" spans="2:9" ht="27.6" hidden="1" x14ac:dyDescent="0.3">
      <c r="B16" s="46">
        <v>342</v>
      </c>
      <c r="C16" s="46">
        <v>244</v>
      </c>
      <c r="D16" s="46">
        <v>164</v>
      </c>
      <c r="E16" s="168" t="s">
        <v>296</v>
      </c>
      <c r="F16" s="48"/>
      <c r="G16" s="48"/>
      <c r="H16" s="48"/>
      <c r="I16" s="46" t="s">
        <v>305</v>
      </c>
    </row>
    <row r="17" spans="2:9" hidden="1" x14ac:dyDescent="0.3">
      <c r="B17" s="46">
        <v>211</v>
      </c>
      <c r="C17" s="46">
        <v>111</v>
      </c>
      <c r="D17" s="46">
        <v>402</v>
      </c>
      <c r="E17" s="168" t="s">
        <v>297</v>
      </c>
      <c r="F17" s="48"/>
      <c r="G17" s="48"/>
      <c r="H17" s="48"/>
      <c r="I17" s="46"/>
    </row>
    <row r="18" spans="2:9" hidden="1" x14ac:dyDescent="0.3">
      <c r="B18" s="46">
        <v>213</v>
      </c>
      <c r="C18" s="46">
        <v>119</v>
      </c>
      <c r="D18" s="46">
        <v>402</v>
      </c>
      <c r="E18" s="168" t="s">
        <v>298</v>
      </c>
      <c r="F18" s="48"/>
      <c r="G18" s="48"/>
      <c r="H18" s="48"/>
      <c r="I18" s="46"/>
    </row>
    <row r="19" spans="2:9" ht="27.6" hidden="1" x14ac:dyDescent="0.3">
      <c r="B19" s="46">
        <v>344</v>
      </c>
      <c r="C19" s="46">
        <v>244</v>
      </c>
      <c r="D19" s="46">
        <v>402</v>
      </c>
      <c r="E19" s="168" t="s">
        <v>299</v>
      </c>
      <c r="F19" s="48"/>
      <c r="G19" s="48"/>
      <c r="H19" s="48"/>
      <c r="I19" s="46"/>
    </row>
    <row r="20" spans="2:9" ht="27.6" hidden="1" x14ac:dyDescent="0.3">
      <c r="B20" s="46">
        <v>346</v>
      </c>
      <c r="C20" s="46">
        <v>244</v>
      </c>
      <c r="D20" s="46">
        <v>402</v>
      </c>
      <c r="E20" s="168" t="s">
        <v>300</v>
      </c>
      <c r="F20" s="48"/>
      <c r="G20" s="48"/>
      <c r="H20" s="48"/>
      <c r="I20" s="46"/>
    </row>
    <row r="21" spans="2:9" hidden="1" x14ac:dyDescent="0.3">
      <c r="B21" s="46">
        <v>310</v>
      </c>
      <c r="C21" s="46">
        <v>244</v>
      </c>
      <c r="D21" s="46">
        <v>402</v>
      </c>
      <c r="E21" s="168" t="s">
        <v>295</v>
      </c>
      <c r="F21" s="48"/>
      <c r="G21" s="48"/>
      <c r="H21" s="48"/>
      <c r="I21" s="46"/>
    </row>
    <row r="22" spans="2:9" hidden="1" x14ac:dyDescent="0.3">
      <c r="B22" s="46">
        <v>225</v>
      </c>
      <c r="C22" s="46">
        <v>244</v>
      </c>
      <c r="D22" s="46">
        <v>402</v>
      </c>
      <c r="E22" s="168" t="s">
        <v>288</v>
      </c>
      <c r="F22" s="48"/>
      <c r="G22" s="48"/>
      <c r="H22" s="48"/>
      <c r="I22" s="46"/>
    </row>
    <row r="23" spans="2:9" hidden="1" x14ac:dyDescent="0.3">
      <c r="B23" s="46">
        <v>226</v>
      </c>
      <c r="C23" s="46">
        <v>244</v>
      </c>
      <c r="D23" s="46">
        <v>402</v>
      </c>
      <c r="E23" s="168" t="s">
        <v>293</v>
      </c>
      <c r="F23" s="48"/>
      <c r="G23" s="48"/>
      <c r="H23" s="48"/>
      <c r="I23" s="46"/>
    </row>
    <row r="24" spans="2:9" hidden="1" x14ac:dyDescent="0.3">
      <c r="B24" s="46">
        <v>223</v>
      </c>
      <c r="C24" s="46">
        <v>244</v>
      </c>
      <c r="D24" s="46">
        <v>402</v>
      </c>
      <c r="E24" s="168" t="s">
        <v>289</v>
      </c>
      <c r="F24" s="48"/>
      <c r="G24" s="48"/>
      <c r="H24" s="48"/>
      <c r="I24" s="46"/>
    </row>
    <row r="25" spans="2:9" hidden="1" x14ac:dyDescent="0.3">
      <c r="B25" s="46">
        <v>223</v>
      </c>
      <c r="C25" s="46">
        <v>247</v>
      </c>
      <c r="D25" s="46">
        <v>402</v>
      </c>
      <c r="E25" s="168" t="s">
        <v>289</v>
      </c>
      <c r="F25" s="48"/>
      <c r="G25" s="48"/>
      <c r="H25" s="48"/>
      <c r="I25" s="46"/>
    </row>
    <row r="26" spans="2:9" ht="41.4" hidden="1" x14ac:dyDescent="0.3">
      <c r="B26" s="46">
        <v>293</v>
      </c>
      <c r="C26" s="46">
        <v>853</v>
      </c>
      <c r="D26" s="46">
        <v>402</v>
      </c>
      <c r="E26" s="168" t="s">
        <v>303</v>
      </c>
      <c r="F26" s="48"/>
      <c r="G26" s="48"/>
      <c r="H26" s="48"/>
      <c r="I26" s="46" t="s">
        <v>306</v>
      </c>
    </row>
    <row r="27" spans="2:9" hidden="1" x14ac:dyDescent="0.3">
      <c r="B27" s="46">
        <v>310</v>
      </c>
      <c r="C27" s="46">
        <v>244</v>
      </c>
      <c r="D27" s="46">
        <v>402</v>
      </c>
      <c r="E27" s="168" t="s">
        <v>295</v>
      </c>
      <c r="F27" s="48"/>
      <c r="G27" s="48"/>
      <c r="H27" s="48"/>
      <c r="I27" s="46"/>
    </row>
    <row r="28" spans="2:9" hidden="1" x14ac:dyDescent="0.3">
      <c r="B28" s="46">
        <v>223</v>
      </c>
      <c r="C28" s="46">
        <v>244</v>
      </c>
      <c r="D28" s="46">
        <v>502</v>
      </c>
      <c r="E28" s="168" t="s">
        <v>289</v>
      </c>
      <c r="F28" s="48"/>
      <c r="G28" s="48"/>
      <c r="H28" s="48"/>
      <c r="I28" s="213" t="s">
        <v>308</v>
      </c>
    </row>
    <row r="29" spans="2:9" hidden="1" x14ac:dyDescent="0.3">
      <c r="B29" s="46">
        <v>225</v>
      </c>
      <c r="C29" s="46">
        <v>244</v>
      </c>
      <c r="D29" s="46">
        <v>502</v>
      </c>
      <c r="E29" s="168" t="s">
        <v>288</v>
      </c>
      <c r="F29" s="48"/>
      <c r="G29" s="48"/>
      <c r="H29" s="48"/>
      <c r="I29" s="219"/>
    </row>
    <row r="30" spans="2:9" hidden="1" x14ac:dyDescent="0.3">
      <c r="B30" s="46">
        <v>223</v>
      </c>
      <c r="C30" s="46">
        <v>247</v>
      </c>
      <c r="D30" s="46">
        <v>502</v>
      </c>
      <c r="E30" s="168" t="s">
        <v>289</v>
      </c>
      <c r="F30" s="48"/>
      <c r="G30" s="48"/>
      <c r="H30" s="48"/>
      <c r="I30" s="219"/>
    </row>
    <row r="31" spans="2:9" ht="27.6" hidden="1" x14ac:dyDescent="0.3">
      <c r="B31" s="46">
        <v>228</v>
      </c>
      <c r="C31" s="46">
        <v>244</v>
      </c>
      <c r="D31" s="46">
        <v>502</v>
      </c>
      <c r="E31" s="168" t="s">
        <v>304</v>
      </c>
      <c r="F31" s="48"/>
      <c r="G31" s="48"/>
      <c r="H31" s="48"/>
      <c r="I31" s="220"/>
    </row>
    <row r="32" spans="2:9" ht="27.6" x14ac:dyDescent="0.3">
      <c r="B32" s="46">
        <v>346</v>
      </c>
      <c r="C32" s="46">
        <v>244</v>
      </c>
      <c r="D32" s="46">
        <v>231</v>
      </c>
      <c r="E32" s="177" t="s">
        <v>317</v>
      </c>
      <c r="F32" s="48">
        <v>12000</v>
      </c>
      <c r="G32" s="48"/>
      <c r="H32" s="48"/>
      <c r="I32" s="177" t="s">
        <v>307</v>
      </c>
    </row>
    <row r="33" spans="2:9" ht="27.6" x14ac:dyDescent="0.3">
      <c r="B33" s="46"/>
      <c r="C33" s="46"/>
      <c r="D33" s="46"/>
      <c r="E33" s="177" t="s">
        <v>318</v>
      </c>
      <c r="F33" s="48">
        <v>62000</v>
      </c>
      <c r="G33" s="48"/>
      <c r="H33" s="48"/>
      <c r="I33" s="177" t="s">
        <v>307</v>
      </c>
    </row>
    <row r="34" spans="2:9" ht="12.6" customHeight="1" x14ac:dyDescent="0.3">
      <c r="B34" s="46">
        <v>211</v>
      </c>
      <c r="C34" s="46">
        <v>111</v>
      </c>
      <c r="D34" s="46">
        <v>218</v>
      </c>
      <c r="E34" s="169" t="s">
        <v>311</v>
      </c>
      <c r="F34" s="48"/>
      <c r="G34" s="48"/>
      <c r="H34" s="48"/>
      <c r="I34" s="221" t="s">
        <v>312</v>
      </c>
    </row>
    <row r="35" spans="2:9" x14ac:dyDescent="0.3">
      <c r="B35" s="46">
        <v>213</v>
      </c>
      <c r="C35" s="46">
        <v>119</v>
      </c>
      <c r="D35" s="46">
        <v>218</v>
      </c>
      <c r="E35" s="169" t="s">
        <v>298</v>
      </c>
      <c r="F35" s="48"/>
      <c r="G35" s="48"/>
      <c r="H35" s="48"/>
      <c r="I35" s="222"/>
    </row>
    <row r="36" spans="2:9" x14ac:dyDescent="0.3">
      <c r="B36" s="44" t="s">
        <v>290</v>
      </c>
      <c r="C36" s="44" t="s">
        <v>19</v>
      </c>
      <c r="D36" s="44" t="s">
        <v>19</v>
      </c>
      <c r="E36" s="44" t="s">
        <v>19</v>
      </c>
      <c r="F36" s="50">
        <f>SUM(F5:F35)</f>
        <v>124000</v>
      </c>
      <c r="G36" s="50"/>
      <c r="H36" s="50"/>
      <c r="I36" s="46"/>
    </row>
  </sheetData>
  <mergeCells count="3">
    <mergeCell ref="B2:I2"/>
    <mergeCell ref="I28:I31"/>
    <mergeCell ref="I34:I35"/>
  </mergeCells>
  <pageMargins left="0.70866141732283472" right="0.70866141732283472" top="0.74803149606299213" bottom="0.74803149606299213" header="0.31496062992125984" footer="0.31496062992125984"/>
  <pageSetup paperSize="9" scale="63" orientation="landscape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Титул.лист</vt:lpstr>
      <vt:lpstr>Разд.1</vt:lpstr>
      <vt:lpstr>Разд.1.1</vt:lpstr>
      <vt:lpstr>Разд.1.2</vt:lpstr>
      <vt:lpstr>Разд.1.3</vt:lpstr>
      <vt:lpstr>Разд.1.4</vt:lpstr>
      <vt:lpstr>Разд.2</vt:lpstr>
      <vt:lpstr>совет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Пользователь</cp:lastModifiedBy>
  <cp:lastPrinted>2022-02-10T08:54:08Z</cp:lastPrinted>
  <dcterms:created xsi:type="dcterms:W3CDTF">2019-07-03T12:22:02Z</dcterms:created>
  <dcterms:modified xsi:type="dcterms:W3CDTF">2022-02-18T15:56:52Z</dcterms:modified>
</cp:coreProperties>
</file>